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 Comercial\COMERCIAL 2017\12 ESPARTA\8 PROPOSTAS\2 PUBLICAS\2 MINAS GERAIS\06 JUNHO\004-2017 - MPE-MG - PE 19-2017 - VIG ARM (P)\"/>
    </mc:Choice>
  </mc:AlternateContent>
  <bookViews>
    <workbookView xWindow="0" yWindow="0" windowWidth="19200" windowHeight="11595" firstSheet="2" activeTab="3"/>
  </bookViews>
  <sheets>
    <sheet name="Resumo Geral imposto cl" sheetId="26" state="hidden" r:id="rId1"/>
    <sheet name="Resumo Geral imposto cd" sheetId="25" state="hidden" r:id="rId2"/>
    <sheet name="Resumo Geral" sheetId="24" r:id="rId3"/>
    <sheet name="PLANILHA DE LANCES" sheetId="23" r:id="rId4"/>
    <sheet name="INSTRUÇÃO" sheetId="2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_FilterDatabase_1_1" localSheetId="3">#REF!</definedName>
    <definedName name="_1Excel_BuiltIn__FilterDatabase_1_1" localSheetId="1">#REF!</definedName>
    <definedName name="_1Excel_BuiltIn__FilterDatabase_1_1" localSheetId="0">#REF!</definedName>
    <definedName name="_1Excel_BuiltIn__FilterDatabase_1_1">#REF!</definedName>
    <definedName name="_xlnm._FilterDatabase" localSheetId="2" hidden="1">'Resumo Geral'!$A$3:$CD$36</definedName>
    <definedName name="_xlnm._FilterDatabase" localSheetId="1" hidden="1">'Resumo Geral imposto cd'!$A$3:$CD$36</definedName>
    <definedName name="_xlnm._FilterDatabase" localSheetId="0" hidden="1">'Resumo Geral imposto cl'!$A$3:$CD$36</definedName>
    <definedName name="_xlnm.Print_Area" localSheetId="2">'Resumo Geral'!$A$2:$CC$41</definedName>
    <definedName name="_xlnm.Print_Area" localSheetId="1">'Resumo Geral imposto cd'!$A$2:$CC$42</definedName>
    <definedName name="_xlnm.Print_Area" localSheetId="0">'Resumo Geral imposto cl'!$A$2:$CC$42</definedName>
    <definedName name="cidades" localSheetId="2">[1]PARÂMETRO!$B$9:$B$40</definedName>
    <definedName name="cidades" localSheetId="1">[1]PARÂMETRO!$B$9:$B$40</definedName>
    <definedName name="cidades" localSheetId="0">[1]PARÂMETRO!$B$9:$B$40</definedName>
    <definedName name="cidades">[2]Parâmetro!$B$62:$B$142</definedName>
    <definedName name="conven">[2]Parâmetro!$B$3:$B$34</definedName>
    <definedName name="convenções" localSheetId="2">[1]PARÂMETRO!$B$3:$B$3</definedName>
    <definedName name="convenções" localSheetId="1">[1]PARÂMETRO!$B$3:$B$3</definedName>
    <definedName name="convenções" localSheetId="0">[1]PARÂMETRO!$B$3:$B$3</definedName>
    <definedName name="convenções">[3]PARÂMETRO!$B$3:$B$31</definedName>
    <definedName name="Excel_BuiltIn__FilterDatabase" localSheetId="3">#REF!</definedName>
    <definedName name="Excel_BuiltIn__FilterDatabase" localSheetId="2">#REF!</definedName>
    <definedName name="Excel_BuiltIn__FilterDatabase" localSheetId="1">#REF!</definedName>
    <definedName name="Excel_BuiltIn__FilterDatabase" localSheetId="0">#REF!</definedName>
    <definedName name="Excel_BuiltIn__FilterDatabase">#REF!</definedName>
    <definedName name="Excel_BuiltIn__FilterDatabase_1" localSheetId="3">#REF!</definedName>
    <definedName name="Excel_BuiltIn__FilterDatabase_1" localSheetId="2">#REF!</definedName>
    <definedName name="Excel_BuiltIn__FilterDatabase_1" localSheetId="1">#REF!</definedName>
    <definedName name="Excel_BuiltIn__FilterDatabase_1" localSheetId="0">#REF!</definedName>
    <definedName name="Excel_BuiltIn__FilterDatabase_1">#REF!</definedName>
    <definedName name="Excel_BuiltIn__FilterDatabase_1_1" localSheetId="3">#REF!</definedName>
    <definedName name="Excel_BuiltIn__FilterDatabase_1_1" localSheetId="1">#REF!</definedName>
    <definedName name="Excel_BuiltIn__FilterDatabase_1_1" localSheetId="0">#REF!</definedName>
    <definedName name="Excel_BuiltIn__FilterDatabase_1_1">#REF!</definedName>
    <definedName name="Excel_BuiltIn__FilterDatabase_1_10" localSheetId="3">#REF!</definedName>
    <definedName name="Excel_BuiltIn__FilterDatabase_1_10" localSheetId="1">#REF!</definedName>
    <definedName name="Excel_BuiltIn__FilterDatabase_1_10" localSheetId="0">#REF!</definedName>
    <definedName name="Excel_BuiltIn__FilterDatabase_1_10">#REF!</definedName>
    <definedName name="Excel_BuiltIn__FilterDatabase_1_11" localSheetId="3">#REF!</definedName>
    <definedName name="Excel_BuiltIn__FilterDatabase_1_11" localSheetId="1">#REF!</definedName>
    <definedName name="Excel_BuiltIn__FilterDatabase_1_11" localSheetId="0">#REF!</definedName>
    <definedName name="Excel_BuiltIn__FilterDatabase_1_11">#REF!</definedName>
    <definedName name="Excel_BuiltIn__FilterDatabase_1_12" localSheetId="3">#REF!</definedName>
    <definedName name="Excel_BuiltIn__FilterDatabase_1_12" localSheetId="1">#REF!</definedName>
    <definedName name="Excel_BuiltIn__FilterDatabase_1_12" localSheetId="0">#REF!</definedName>
    <definedName name="Excel_BuiltIn__FilterDatabase_1_12">#REF!</definedName>
    <definedName name="Excel_BuiltIn__FilterDatabase_1_13" localSheetId="3">#REF!</definedName>
    <definedName name="Excel_BuiltIn__FilterDatabase_1_13" localSheetId="1">#REF!</definedName>
    <definedName name="Excel_BuiltIn__FilterDatabase_1_13" localSheetId="0">#REF!</definedName>
    <definedName name="Excel_BuiltIn__FilterDatabase_1_13">#REF!</definedName>
    <definedName name="Excel_BuiltIn__FilterDatabase_1_14" localSheetId="3">#REF!</definedName>
    <definedName name="Excel_BuiltIn__FilterDatabase_1_14" localSheetId="1">#REF!</definedName>
    <definedName name="Excel_BuiltIn__FilterDatabase_1_14" localSheetId="0">#REF!</definedName>
    <definedName name="Excel_BuiltIn__FilterDatabase_1_14">#REF!</definedName>
    <definedName name="Excel_BuiltIn__FilterDatabase_1_15" localSheetId="3">#REF!</definedName>
    <definedName name="Excel_BuiltIn__FilterDatabase_1_15" localSheetId="1">#REF!</definedName>
    <definedName name="Excel_BuiltIn__FilterDatabase_1_15" localSheetId="0">#REF!</definedName>
    <definedName name="Excel_BuiltIn__FilterDatabase_1_15">#REF!</definedName>
    <definedName name="Excel_BuiltIn__FilterDatabase_1_16" localSheetId="3">#REF!</definedName>
    <definedName name="Excel_BuiltIn__FilterDatabase_1_16" localSheetId="1">#REF!</definedName>
    <definedName name="Excel_BuiltIn__FilterDatabase_1_16" localSheetId="0">#REF!</definedName>
    <definedName name="Excel_BuiltIn__FilterDatabase_1_16">#REF!</definedName>
    <definedName name="Excel_BuiltIn__FilterDatabase_1_17" localSheetId="3">#REF!</definedName>
    <definedName name="Excel_BuiltIn__FilterDatabase_1_17" localSheetId="1">#REF!</definedName>
    <definedName name="Excel_BuiltIn__FilterDatabase_1_17" localSheetId="0">#REF!</definedName>
    <definedName name="Excel_BuiltIn__FilterDatabase_1_17">#REF!</definedName>
    <definedName name="Excel_BuiltIn__FilterDatabase_1_18" localSheetId="3">#REF!</definedName>
    <definedName name="Excel_BuiltIn__FilterDatabase_1_18" localSheetId="1">#REF!</definedName>
    <definedName name="Excel_BuiltIn__FilterDatabase_1_18" localSheetId="0">#REF!</definedName>
    <definedName name="Excel_BuiltIn__FilterDatabase_1_18">#REF!</definedName>
    <definedName name="Excel_BuiltIn__FilterDatabase_1_19" localSheetId="3">#REF!</definedName>
    <definedName name="Excel_BuiltIn__FilterDatabase_1_19" localSheetId="1">#REF!</definedName>
    <definedName name="Excel_BuiltIn__FilterDatabase_1_19" localSheetId="0">#REF!</definedName>
    <definedName name="Excel_BuiltIn__FilterDatabase_1_19">#REF!</definedName>
    <definedName name="Excel_BuiltIn__FilterDatabase_1_2" localSheetId="3">#REF!</definedName>
    <definedName name="Excel_BuiltIn__FilterDatabase_1_2" localSheetId="1">#REF!</definedName>
    <definedName name="Excel_BuiltIn__FilterDatabase_1_2" localSheetId="0">#REF!</definedName>
    <definedName name="Excel_BuiltIn__FilterDatabase_1_2">#REF!</definedName>
    <definedName name="Excel_BuiltIn__FilterDatabase_1_20" localSheetId="3">#REF!</definedName>
    <definedName name="Excel_BuiltIn__FilterDatabase_1_20" localSheetId="1">#REF!</definedName>
    <definedName name="Excel_BuiltIn__FilterDatabase_1_20" localSheetId="0">#REF!</definedName>
    <definedName name="Excel_BuiltIn__FilterDatabase_1_20">#REF!</definedName>
    <definedName name="Excel_BuiltIn__FilterDatabase_1_21" localSheetId="3">#REF!</definedName>
    <definedName name="Excel_BuiltIn__FilterDatabase_1_21" localSheetId="1">#REF!</definedName>
    <definedName name="Excel_BuiltIn__FilterDatabase_1_21" localSheetId="0">#REF!</definedName>
    <definedName name="Excel_BuiltIn__FilterDatabase_1_21">#REF!</definedName>
    <definedName name="Excel_BuiltIn__FilterDatabase_1_22" localSheetId="3">#REF!</definedName>
    <definedName name="Excel_BuiltIn__FilterDatabase_1_22" localSheetId="1">#REF!</definedName>
    <definedName name="Excel_BuiltIn__FilterDatabase_1_22" localSheetId="0">#REF!</definedName>
    <definedName name="Excel_BuiltIn__FilterDatabase_1_22">#REF!</definedName>
    <definedName name="Excel_BuiltIn__FilterDatabase_1_3" localSheetId="3">#REF!</definedName>
    <definedName name="Excel_BuiltIn__FilterDatabase_1_3" localSheetId="1">#REF!</definedName>
    <definedName name="Excel_BuiltIn__FilterDatabase_1_3" localSheetId="0">#REF!</definedName>
    <definedName name="Excel_BuiltIn__FilterDatabase_1_3">#REF!</definedName>
    <definedName name="Excel_BuiltIn__FilterDatabase_1_4" localSheetId="3">#REF!</definedName>
    <definedName name="Excel_BuiltIn__FilterDatabase_1_4" localSheetId="1">#REF!</definedName>
    <definedName name="Excel_BuiltIn__FilterDatabase_1_4" localSheetId="0">#REF!</definedName>
    <definedName name="Excel_BuiltIn__FilterDatabase_1_4">#REF!</definedName>
    <definedName name="Excel_BuiltIn__FilterDatabase_1_5" localSheetId="3">#REF!</definedName>
    <definedName name="Excel_BuiltIn__FilterDatabase_1_5" localSheetId="1">#REF!</definedName>
    <definedName name="Excel_BuiltIn__FilterDatabase_1_5" localSheetId="0">#REF!</definedName>
    <definedName name="Excel_BuiltIn__FilterDatabase_1_5">#REF!</definedName>
    <definedName name="Excel_BuiltIn__FilterDatabase_1_6" localSheetId="3">#REF!</definedName>
    <definedName name="Excel_BuiltIn__FilterDatabase_1_6" localSheetId="1">#REF!</definedName>
    <definedName name="Excel_BuiltIn__FilterDatabase_1_6" localSheetId="0">#REF!</definedName>
    <definedName name="Excel_BuiltIn__FilterDatabase_1_6">#REF!</definedName>
    <definedName name="Excel_BuiltIn__FilterDatabase_1_7" localSheetId="3">#REF!</definedName>
    <definedName name="Excel_BuiltIn__FilterDatabase_1_7" localSheetId="1">#REF!</definedName>
    <definedName name="Excel_BuiltIn__FilterDatabase_1_7" localSheetId="0">#REF!</definedName>
    <definedName name="Excel_BuiltIn__FilterDatabase_1_7">#REF!</definedName>
    <definedName name="Excel_BuiltIn__FilterDatabase_1_8" localSheetId="3">#REF!</definedName>
    <definedName name="Excel_BuiltIn__FilterDatabase_1_8" localSheetId="1">#REF!</definedName>
    <definedName name="Excel_BuiltIn__FilterDatabase_1_8" localSheetId="0">#REF!</definedName>
    <definedName name="Excel_BuiltIn__FilterDatabase_1_8">#REF!</definedName>
    <definedName name="Excel_BuiltIn__FilterDatabase_1_9" localSheetId="3">#REF!</definedName>
    <definedName name="Excel_BuiltIn__FilterDatabase_1_9" localSheetId="1">#REF!</definedName>
    <definedName name="Excel_BuiltIn__FilterDatabase_1_9" localSheetId="0">#REF!</definedName>
    <definedName name="Excel_BuiltIn__FilterDatabase_1_9">#REF!</definedName>
    <definedName name="Excel_BuiltIn__FilterDatabase_10" localSheetId="3">#REF!</definedName>
    <definedName name="Excel_BuiltIn__FilterDatabase_10" localSheetId="1">#REF!</definedName>
    <definedName name="Excel_BuiltIn__FilterDatabase_10" localSheetId="0">#REF!</definedName>
    <definedName name="Excel_BuiltIn__FilterDatabase_10">#REF!</definedName>
    <definedName name="Excel_BuiltIn__FilterDatabase_11" localSheetId="3">#REF!</definedName>
    <definedName name="Excel_BuiltIn__FilterDatabase_11" localSheetId="1">#REF!</definedName>
    <definedName name="Excel_BuiltIn__FilterDatabase_11" localSheetId="0">#REF!</definedName>
    <definedName name="Excel_BuiltIn__FilterDatabase_11">#REF!</definedName>
    <definedName name="Excel_BuiltIn__FilterDatabase_12" localSheetId="3">#REF!</definedName>
    <definedName name="Excel_BuiltIn__FilterDatabase_12" localSheetId="1">#REF!</definedName>
    <definedName name="Excel_BuiltIn__FilterDatabase_12" localSheetId="0">#REF!</definedName>
    <definedName name="Excel_BuiltIn__FilterDatabase_12">#REF!</definedName>
    <definedName name="Excel_BuiltIn__FilterDatabase_13" localSheetId="3">#REF!</definedName>
    <definedName name="Excel_BuiltIn__FilterDatabase_13" localSheetId="1">#REF!</definedName>
    <definedName name="Excel_BuiltIn__FilterDatabase_13" localSheetId="0">#REF!</definedName>
    <definedName name="Excel_BuiltIn__FilterDatabase_13">#REF!</definedName>
    <definedName name="Excel_BuiltIn__FilterDatabase_14" localSheetId="3">#REF!</definedName>
    <definedName name="Excel_BuiltIn__FilterDatabase_14" localSheetId="1">#REF!</definedName>
    <definedName name="Excel_BuiltIn__FilterDatabase_14" localSheetId="0">#REF!</definedName>
    <definedName name="Excel_BuiltIn__FilterDatabase_14">#REF!</definedName>
    <definedName name="Excel_BuiltIn__FilterDatabase_15" localSheetId="3">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_FilterDatabase_16" localSheetId="3">#REF!</definedName>
    <definedName name="Excel_BuiltIn__FilterDatabase_16" localSheetId="1">#REF!</definedName>
    <definedName name="Excel_BuiltIn__FilterDatabase_16" localSheetId="0">#REF!</definedName>
    <definedName name="Excel_BuiltIn__FilterDatabase_16">#REF!</definedName>
    <definedName name="Excel_BuiltIn__FilterDatabase_17" localSheetId="3">#REF!</definedName>
    <definedName name="Excel_BuiltIn__FilterDatabase_17" localSheetId="1">#REF!</definedName>
    <definedName name="Excel_BuiltIn__FilterDatabase_17" localSheetId="0">#REF!</definedName>
    <definedName name="Excel_BuiltIn__FilterDatabase_17">#REF!</definedName>
    <definedName name="Excel_BuiltIn__FilterDatabase_18" localSheetId="3">#REF!</definedName>
    <definedName name="Excel_BuiltIn__FilterDatabase_18" localSheetId="1">#REF!</definedName>
    <definedName name="Excel_BuiltIn__FilterDatabase_18" localSheetId="0">#REF!</definedName>
    <definedName name="Excel_BuiltIn__FilterDatabase_18">#REF!</definedName>
    <definedName name="Excel_BuiltIn__FilterDatabase_19" localSheetId="3">#REF!</definedName>
    <definedName name="Excel_BuiltIn__FilterDatabase_19" localSheetId="1">#REF!</definedName>
    <definedName name="Excel_BuiltIn__FilterDatabase_19" localSheetId="0">#REF!</definedName>
    <definedName name="Excel_BuiltIn__FilterDatabase_19">#REF!</definedName>
    <definedName name="Excel_BuiltIn__FilterDatabase_2" localSheetId="3">#REF!</definedName>
    <definedName name="Excel_BuiltIn__FilterDatabase_2" localSheetId="1">#REF!</definedName>
    <definedName name="Excel_BuiltIn__FilterDatabase_2" localSheetId="0">#REF!</definedName>
    <definedName name="Excel_BuiltIn__FilterDatabase_2">#REF!</definedName>
    <definedName name="Excel_BuiltIn__FilterDatabase_20" localSheetId="3">#REF!</definedName>
    <definedName name="Excel_BuiltIn__FilterDatabase_20" localSheetId="1">#REF!</definedName>
    <definedName name="Excel_BuiltIn__FilterDatabase_20" localSheetId="0">#REF!</definedName>
    <definedName name="Excel_BuiltIn__FilterDatabase_20">#REF!</definedName>
    <definedName name="Excel_BuiltIn__FilterDatabase_21" localSheetId="3">#REF!</definedName>
    <definedName name="Excel_BuiltIn__FilterDatabase_21" localSheetId="1">#REF!</definedName>
    <definedName name="Excel_BuiltIn__FilterDatabase_21" localSheetId="0">#REF!</definedName>
    <definedName name="Excel_BuiltIn__FilterDatabase_21">#REF!</definedName>
    <definedName name="Excel_BuiltIn__FilterDatabase_22" localSheetId="3">#REF!</definedName>
    <definedName name="Excel_BuiltIn__FilterDatabase_22" localSheetId="1">#REF!</definedName>
    <definedName name="Excel_BuiltIn__FilterDatabase_22" localSheetId="0">#REF!</definedName>
    <definedName name="Excel_BuiltIn__FilterDatabase_22">#REF!</definedName>
    <definedName name="Excel_BuiltIn__FilterDatabase_3" localSheetId="3">#REF!</definedName>
    <definedName name="Excel_BuiltIn__FilterDatabase_3" localSheetId="1">#REF!</definedName>
    <definedName name="Excel_BuiltIn__FilterDatabase_3" localSheetId="0">#REF!</definedName>
    <definedName name="Excel_BuiltIn__FilterDatabase_3">#REF!</definedName>
    <definedName name="Excel_BuiltIn__FilterDatabase_4" localSheetId="3">#REF!</definedName>
    <definedName name="Excel_BuiltIn__FilterDatabase_4" localSheetId="1">#REF!</definedName>
    <definedName name="Excel_BuiltIn__FilterDatabase_4" localSheetId="0">#REF!</definedName>
    <definedName name="Excel_BuiltIn__FilterDatabase_4">#REF!</definedName>
    <definedName name="Excel_BuiltIn__FilterDatabase_5" localSheetId="3">#REF!</definedName>
    <definedName name="Excel_BuiltIn__FilterDatabase_5" localSheetId="1">#REF!</definedName>
    <definedName name="Excel_BuiltIn__FilterDatabase_5" localSheetId="0">#REF!</definedName>
    <definedName name="Excel_BuiltIn__FilterDatabase_5">#REF!</definedName>
    <definedName name="Excel_BuiltIn__FilterDatabase_6" localSheetId="3">#REF!</definedName>
    <definedName name="Excel_BuiltIn__FilterDatabase_6" localSheetId="1">#REF!</definedName>
    <definedName name="Excel_BuiltIn__FilterDatabase_6" localSheetId="0">#REF!</definedName>
    <definedName name="Excel_BuiltIn__FilterDatabase_6">#REF!</definedName>
    <definedName name="Excel_BuiltIn__FilterDatabase_7" localSheetId="3">#REF!</definedName>
    <definedName name="Excel_BuiltIn__FilterDatabase_7" localSheetId="1">#REF!</definedName>
    <definedName name="Excel_BuiltIn__FilterDatabase_7" localSheetId="0">#REF!</definedName>
    <definedName name="Excel_BuiltIn__FilterDatabase_7">#REF!</definedName>
    <definedName name="Excel_BuiltIn__FilterDatabase_8" localSheetId="3">#REF!</definedName>
    <definedName name="Excel_BuiltIn__FilterDatabase_8" localSheetId="1">#REF!</definedName>
    <definedName name="Excel_BuiltIn__FilterDatabase_8" localSheetId="0">#REF!</definedName>
    <definedName name="Excel_BuiltIn__FilterDatabase_8">#REF!</definedName>
    <definedName name="Excel_BuiltIn__FilterDatabase_9" localSheetId="3">#REF!</definedName>
    <definedName name="Excel_BuiltIn__FilterDatabase_9" localSheetId="1">#REF!</definedName>
    <definedName name="Excel_BuiltIn__FilterDatabase_9" localSheetId="0">#REF!</definedName>
    <definedName name="Excel_BuiltIn__FilterDatabase_9">#REF!</definedName>
    <definedName name="Excel_BuiltIn_Print_Titles_6" localSheetId="3">(#REF!,#REF!)</definedName>
    <definedName name="Excel_BuiltIn_Print_Titles_6" localSheetId="2">(#REF!,#REF!)</definedName>
    <definedName name="Excel_BuiltIn_Print_Titles_6" localSheetId="1">(#REF!,#REF!)</definedName>
    <definedName name="Excel_BuiltIn_Print_Titles_6" localSheetId="0">(#REF!,#REF!)</definedName>
    <definedName name="Excel_BuiltIn_Print_Titles_6">(#REF!,#REF!)</definedName>
    <definedName name="Excel_BuiltIn_Print_Titles_6_1" localSheetId="3">(#REF!,#REF!)</definedName>
    <definedName name="Excel_BuiltIn_Print_Titles_6_1" localSheetId="1">(#REF!,#REF!)</definedName>
    <definedName name="Excel_BuiltIn_Print_Titles_6_1" localSheetId="0">(#REF!,#REF!)</definedName>
    <definedName name="Excel_BuiltIn_Print_Titles_6_1">(#REF!,#REF!)</definedName>
    <definedName name="Excel_BuiltIn_Print_Titles_6_10" localSheetId="3">(#REF!,#REF!)</definedName>
    <definedName name="Excel_BuiltIn_Print_Titles_6_10" localSheetId="1">(#REF!,#REF!)</definedName>
    <definedName name="Excel_BuiltIn_Print_Titles_6_10" localSheetId="0">(#REF!,#REF!)</definedName>
    <definedName name="Excel_BuiltIn_Print_Titles_6_10">(#REF!,#REF!)</definedName>
    <definedName name="Excel_BuiltIn_Print_Titles_6_11" localSheetId="3">(#REF!,#REF!)</definedName>
    <definedName name="Excel_BuiltIn_Print_Titles_6_11" localSheetId="1">(#REF!,#REF!)</definedName>
    <definedName name="Excel_BuiltIn_Print_Titles_6_11" localSheetId="0">(#REF!,#REF!)</definedName>
    <definedName name="Excel_BuiltIn_Print_Titles_6_11">(#REF!,#REF!)</definedName>
    <definedName name="Excel_BuiltIn_Print_Titles_6_12" localSheetId="3">(#REF!,#REF!)</definedName>
    <definedName name="Excel_BuiltIn_Print_Titles_6_12" localSheetId="1">(#REF!,#REF!)</definedName>
    <definedName name="Excel_BuiltIn_Print_Titles_6_12" localSheetId="0">(#REF!,#REF!)</definedName>
    <definedName name="Excel_BuiltIn_Print_Titles_6_12">(#REF!,#REF!)</definedName>
    <definedName name="Excel_BuiltIn_Print_Titles_6_13" localSheetId="3">(#REF!,#REF!)</definedName>
    <definedName name="Excel_BuiltIn_Print_Titles_6_13" localSheetId="1">(#REF!,#REF!)</definedName>
    <definedName name="Excel_BuiltIn_Print_Titles_6_13" localSheetId="0">(#REF!,#REF!)</definedName>
    <definedName name="Excel_BuiltIn_Print_Titles_6_13">(#REF!,#REF!)</definedName>
    <definedName name="Excel_BuiltIn_Print_Titles_6_14" localSheetId="3">(#REF!,#REF!)</definedName>
    <definedName name="Excel_BuiltIn_Print_Titles_6_14" localSheetId="1">(#REF!,#REF!)</definedName>
    <definedName name="Excel_BuiltIn_Print_Titles_6_14" localSheetId="0">(#REF!,#REF!)</definedName>
    <definedName name="Excel_BuiltIn_Print_Titles_6_14">(#REF!,#REF!)</definedName>
    <definedName name="Excel_BuiltIn_Print_Titles_6_15" localSheetId="3">(#REF!,#REF!)</definedName>
    <definedName name="Excel_BuiltIn_Print_Titles_6_15" localSheetId="1">(#REF!,#REF!)</definedName>
    <definedName name="Excel_BuiltIn_Print_Titles_6_15" localSheetId="0">(#REF!,#REF!)</definedName>
    <definedName name="Excel_BuiltIn_Print_Titles_6_15">(#REF!,#REF!)</definedName>
    <definedName name="Excel_BuiltIn_Print_Titles_6_16" localSheetId="3">(#REF!,#REF!)</definedName>
    <definedName name="Excel_BuiltIn_Print_Titles_6_16" localSheetId="1">(#REF!,#REF!)</definedName>
    <definedName name="Excel_BuiltIn_Print_Titles_6_16" localSheetId="0">(#REF!,#REF!)</definedName>
    <definedName name="Excel_BuiltIn_Print_Titles_6_16">(#REF!,#REF!)</definedName>
    <definedName name="Excel_BuiltIn_Print_Titles_6_17" localSheetId="3">(#REF!,#REF!)</definedName>
    <definedName name="Excel_BuiltIn_Print_Titles_6_17" localSheetId="1">(#REF!,#REF!)</definedName>
    <definedName name="Excel_BuiltIn_Print_Titles_6_17" localSheetId="0">(#REF!,#REF!)</definedName>
    <definedName name="Excel_BuiltIn_Print_Titles_6_17">(#REF!,#REF!)</definedName>
    <definedName name="Excel_BuiltIn_Print_Titles_6_18" localSheetId="3">(#REF!,#REF!)</definedName>
    <definedName name="Excel_BuiltIn_Print_Titles_6_18" localSheetId="1">(#REF!,#REF!)</definedName>
    <definedName name="Excel_BuiltIn_Print_Titles_6_18" localSheetId="0">(#REF!,#REF!)</definedName>
    <definedName name="Excel_BuiltIn_Print_Titles_6_18">(#REF!,#REF!)</definedName>
    <definedName name="Excel_BuiltIn_Print_Titles_6_19" localSheetId="3">(#REF!,#REF!)</definedName>
    <definedName name="Excel_BuiltIn_Print_Titles_6_19" localSheetId="1">(#REF!,#REF!)</definedName>
    <definedName name="Excel_BuiltIn_Print_Titles_6_19" localSheetId="0">(#REF!,#REF!)</definedName>
    <definedName name="Excel_BuiltIn_Print_Titles_6_19">(#REF!,#REF!)</definedName>
    <definedName name="Excel_BuiltIn_Print_Titles_6_2" localSheetId="3">(#REF!,#REF!)</definedName>
    <definedName name="Excel_BuiltIn_Print_Titles_6_2" localSheetId="1">(#REF!,#REF!)</definedName>
    <definedName name="Excel_BuiltIn_Print_Titles_6_2" localSheetId="0">(#REF!,#REF!)</definedName>
    <definedName name="Excel_BuiltIn_Print_Titles_6_2">(#REF!,#REF!)</definedName>
    <definedName name="Excel_BuiltIn_Print_Titles_6_20" localSheetId="3">(#REF!,#REF!)</definedName>
    <definedName name="Excel_BuiltIn_Print_Titles_6_20" localSheetId="1">(#REF!,#REF!)</definedName>
    <definedName name="Excel_BuiltIn_Print_Titles_6_20" localSheetId="0">(#REF!,#REF!)</definedName>
    <definedName name="Excel_BuiltIn_Print_Titles_6_20">(#REF!,#REF!)</definedName>
    <definedName name="Excel_BuiltIn_Print_Titles_6_21" localSheetId="3">(#REF!,#REF!)</definedName>
    <definedName name="Excel_BuiltIn_Print_Titles_6_21" localSheetId="1">(#REF!,#REF!)</definedName>
    <definedName name="Excel_BuiltIn_Print_Titles_6_21" localSheetId="0">(#REF!,#REF!)</definedName>
    <definedName name="Excel_BuiltIn_Print_Titles_6_21">(#REF!,#REF!)</definedName>
    <definedName name="Excel_BuiltIn_Print_Titles_6_22" localSheetId="3">(#REF!,#REF!)</definedName>
    <definedName name="Excel_BuiltIn_Print_Titles_6_22" localSheetId="1">(#REF!,#REF!)</definedName>
    <definedName name="Excel_BuiltIn_Print_Titles_6_22" localSheetId="0">(#REF!,#REF!)</definedName>
    <definedName name="Excel_BuiltIn_Print_Titles_6_22">(#REF!,#REF!)</definedName>
    <definedName name="Excel_BuiltIn_Print_Titles_6_3" localSheetId="3">(#REF!,#REF!)</definedName>
    <definedName name="Excel_BuiltIn_Print_Titles_6_3" localSheetId="1">(#REF!,#REF!)</definedName>
    <definedName name="Excel_BuiltIn_Print_Titles_6_3" localSheetId="0">(#REF!,#REF!)</definedName>
    <definedName name="Excel_BuiltIn_Print_Titles_6_3">(#REF!,#REF!)</definedName>
    <definedName name="Excel_BuiltIn_Print_Titles_6_4" localSheetId="3">(#REF!,#REF!)</definedName>
    <definedName name="Excel_BuiltIn_Print_Titles_6_4" localSheetId="1">(#REF!,#REF!)</definedName>
    <definedName name="Excel_BuiltIn_Print_Titles_6_4" localSheetId="0">(#REF!,#REF!)</definedName>
    <definedName name="Excel_BuiltIn_Print_Titles_6_4">(#REF!,#REF!)</definedName>
    <definedName name="Excel_BuiltIn_Print_Titles_6_5" localSheetId="3">(#REF!,#REF!)</definedName>
    <definedName name="Excel_BuiltIn_Print_Titles_6_5" localSheetId="1">(#REF!,#REF!)</definedName>
    <definedName name="Excel_BuiltIn_Print_Titles_6_5" localSheetId="0">(#REF!,#REF!)</definedName>
    <definedName name="Excel_BuiltIn_Print_Titles_6_5">(#REF!,#REF!)</definedName>
    <definedName name="Excel_BuiltIn_Print_Titles_6_6" localSheetId="3">(#REF!,#REF!)</definedName>
    <definedName name="Excel_BuiltIn_Print_Titles_6_6" localSheetId="1">(#REF!,#REF!)</definedName>
    <definedName name="Excel_BuiltIn_Print_Titles_6_6" localSheetId="0">(#REF!,#REF!)</definedName>
    <definedName name="Excel_BuiltIn_Print_Titles_6_6">(#REF!,#REF!)</definedName>
    <definedName name="Excel_BuiltIn_Print_Titles_6_7" localSheetId="3">(#REF!,#REF!)</definedName>
    <definedName name="Excel_BuiltIn_Print_Titles_6_7" localSheetId="1">(#REF!,#REF!)</definedName>
    <definedName name="Excel_BuiltIn_Print_Titles_6_7" localSheetId="0">(#REF!,#REF!)</definedName>
    <definedName name="Excel_BuiltIn_Print_Titles_6_7">(#REF!,#REF!)</definedName>
    <definedName name="Excel_BuiltIn_Print_Titles_6_8" localSheetId="3">(#REF!,#REF!)</definedName>
    <definedName name="Excel_BuiltIn_Print_Titles_6_8" localSheetId="1">(#REF!,#REF!)</definedName>
    <definedName name="Excel_BuiltIn_Print_Titles_6_8" localSheetId="0">(#REF!,#REF!)</definedName>
    <definedName name="Excel_BuiltIn_Print_Titles_6_8">(#REF!,#REF!)</definedName>
    <definedName name="Excel_BuiltIn_Print_Titles_6_9" localSheetId="3">(#REF!,#REF!)</definedName>
    <definedName name="Excel_BuiltIn_Print_Titles_6_9" localSheetId="1">(#REF!,#REF!)</definedName>
    <definedName name="Excel_BuiltIn_Print_Titles_6_9" localSheetId="0">(#REF!,#REF!)</definedName>
    <definedName name="Excel_BuiltIn_Print_Titles_6_9">(#REF!,#REF!)</definedName>
    <definedName name="Excel_BuiltIn_Print_Titles_8_1" localSheetId="3">(#REF!,#REF!)</definedName>
    <definedName name="Excel_BuiltIn_Print_Titles_8_1" localSheetId="2">(#REF!,#REF!)</definedName>
    <definedName name="Excel_BuiltIn_Print_Titles_8_1" localSheetId="1">(#REF!,#REF!)</definedName>
    <definedName name="Excel_BuiltIn_Print_Titles_8_1" localSheetId="0">(#REF!,#REF!)</definedName>
    <definedName name="Excel_BuiltIn_Print_Titles_8_1">(#REF!,#REF!)</definedName>
    <definedName name="Excel_BuiltIn_Print_Titles_8_1_1" localSheetId="3">(#REF!,#REF!)</definedName>
    <definedName name="Excel_BuiltIn_Print_Titles_8_1_1" localSheetId="1">(#REF!,#REF!)</definedName>
    <definedName name="Excel_BuiltIn_Print_Titles_8_1_1" localSheetId="0">(#REF!,#REF!)</definedName>
    <definedName name="Excel_BuiltIn_Print_Titles_8_1_1">(#REF!,#REF!)</definedName>
    <definedName name="Excel_BuiltIn_Print_Titles_8_1_10" localSheetId="3">(#REF!,#REF!)</definedName>
    <definedName name="Excel_BuiltIn_Print_Titles_8_1_10" localSheetId="1">(#REF!,#REF!)</definedName>
    <definedName name="Excel_BuiltIn_Print_Titles_8_1_10" localSheetId="0">(#REF!,#REF!)</definedName>
    <definedName name="Excel_BuiltIn_Print_Titles_8_1_10">(#REF!,#REF!)</definedName>
    <definedName name="Excel_BuiltIn_Print_Titles_8_1_11" localSheetId="3">(#REF!,#REF!)</definedName>
    <definedName name="Excel_BuiltIn_Print_Titles_8_1_11" localSheetId="1">(#REF!,#REF!)</definedName>
    <definedName name="Excel_BuiltIn_Print_Titles_8_1_11" localSheetId="0">(#REF!,#REF!)</definedName>
    <definedName name="Excel_BuiltIn_Print_Titles_8_1_11">(#REF!,#REF!)</definedName>
    <definedName name="Excel_BuiltIn_Print_Titles_8_1_12" localSheetId="3">(#REF!,#REF!)</definedName>
    <definedName name="Excel_BuiltIn_Print_Titles_8_1_12" localSheetId="1">(#REF!,#REF!)</definedName>
    <definedName name="Excel_BuiltIn_Print_Titles_8_1_12" localSheetId="0">(#REF!,#REF!)</definedName>
    <definedName name="Excel_BuiltIn_Print_Titles_8_1_12">(#REF!,#REF!)</definedName>
    <definedName name="Excel_BuiltIn_Print_Titles_8_1_13" localSheetId="3">(#REF!,#REF!)</definedName>
    <definedName name="Excel_BuiltIn_Print_Titles_8_1_13" localSheetId="1">(#REF!,#REF!)</definedName>
    <definedName name="Excel_BuiltIn_Print_Titles_8_1_13" localSheetId="0">(#REF!,#REF!)</definedName>
    <definedName name="Excel_BuiltIn_Print_Titles_8_1_13">(#REF!,#REF!)</definedName>
    <definedName name="Excel_BuiltIn_Print_Titles_8_1_14" localSheetId="3">(#REF!,#REF!)</definedName>
    <definedName name="Excel_BuiltIn_Print_Titles_8_1_14" localSheetId="1">(#REF!,#REF!)</definedName>
    <definedName name="Excel_BuiltIn_Print_Titles_8_1_14" localSheetId="0">(#REF!,#REF!)</definedName>
    <definedName name="Excel_BuiltIn_Print_Titles_8_1_14">(#REF!,#REF!)</definedName>
    <definedName name="Excel_BuiltIn_Print_Titles_8_1_15" localSheetId="3">(#REF!,#REF!)</definedName>
    <definedName name="Excel_BuiltIn_Print_Titles_8_1_15" localSheetId="1">(#REF!,#REF!)</definedName>
    <definedName name="Excel_BuiltIn_Print_Titles_8_1_15" localSheetId="0">(#REF!,#REF!)</definedName>
    <definedName name="Excel_BuiltIn_Print_Titles_8_1_15">(#REF!,#REF!)</definedName>
    <definedName name="Excel_BuiltIn_Print_Titles_8_1_16" localSheetId="3">(#REF!,#REF!)</definedName>
    <definedName name="Excel_BuiltIn_Print_Titles_8_1_16" localSheetId="1">(#REF!,#REF!)</definedName>
    <definedName name="Excel_BuiltIn_Print_Titles_8_1_16" localSheetId="0">(#REF!,#REF!)</definedName>
    <definedName name="Excel_BuiltIn_Print_Titles_8_1_16">(#REF!,#REF!)</definedName>
    <definedName name="Excel_BuiltIn_Print_Titles_8_1_17" localSheetId="3">(#REF!,#REF!)</definedName>
    <definedName name="Excel_BuiltIn_Print_Titles_8_1_17" localSheetId="1">(#REF!,#REF!)</definedName>
    <definedName name="Excel_BuiltIn_Print_Titles_8_1_17" localSheetId="0">(#REF!,#REF!)</definedName>
    <definedName name="Excel_BuiltIn_Print_Titles_8_1_17">(#REF!,#REF!)</definedName>
    <definedName name="Excel_BuiltIn_Print_Titles_8_1_18" localSheetId="3">(#REF!,#REF!)</definedName>
    <definedName name="Excel_BuiltIn_Print_Titles_8_1_18" localSheetId="1">(#REF!,#REF!)</definedName>
    <definedName name="Excel_BuiltIn_Print_Titles_8_1_18" localSheetId="0">(#REF!,#REF!)</definedName>
    <definedName name="Excel_BuiltIn_Print_Titles_8_1_18">(#REF!,#REF!)</definedName>
    <definedName name="Excel_BuiltIn_Print_Titles_8_1_19" localSheetId="3">(#REF!,#REF!)</definedName>
    <definedName name="Excel_BuiltIn_Print_Titles_8_1_19" localSheetId="1">(#REF!,#REF!)</definedName>
    <definedName name="Excel_BuiltIn_Print_Titles_8_1_19" localSheetId="0">(#REF!,#REF!)</definedName>
    <definedName name="Excel_BuiltIn_Print_Titles_8_1_19">(#REF!,#REF!)</definedName>
    <definedName name="Excel_BuiltIn_Print_Titles_8_1_2" localSheetId="3">(#REF!,#REF!)</definedName>
    <definedName name="Excel_BuiltIn_Print_Titles_8_1_2" localSheetId="1">(#REF!,#REF!)</definedName>
    <definedName name="Excel_BuiltIn_Print_Titles_8_1_2" localSheetId="0">(#REF!,#REF!)</definedName>
    <definedName name="Excel_BuiltIn_Print_Titles_8_1_2">(#REF!,#REF!)</definedName>
    <definedName name="Excel_BuiltIn_Print_Titles_8_1_20" localSheetId="3">(#REF!,#REF!)</definedName>
    <definedName name="Excel_BuiltIn_Print_Titles_8_1_20" localSheetId="1">(#REF!,#REF!)</definedName>
    <definedName name="Excel_BuiltIn_Print_Titles_8_1_20" localSheetId="0">(#REF!,#REF!)</definedName>
    <definedName name="Excel_BuiltIn_Print_Titles_8_1_20">(#REF!,#REF!)</definedName>
    <definedName name="Excel_BuiltIn_Print_Titles_8_1_21" localSheetId="3">(#REF!,#REF!)</definedName>
    <definedName name="Excel_BuiltIn_Print_Titles_8_1_21" localSheetId="1">(#REF!,#REF!)</definedName>
    <definedName name="Excel_BuiltIn_Print_Titles_8_1_21" localSheetId="0">(#REF!,#REF!)</definedName>
    <definedName name="Excel_BuiltIn_Print_Titles_8_1_21">(#REF!,#REF!)</definedName>
    <definedName name="Excel_BuiltIn_Print_Titles_8_1_22" localSheetId="3">(#REF!,#REF!)</definedName>
    <definedName name="Excel_BuiltIn_Print_Titles_8_1_22" localSheetId="1">(#REF!,#REF!)</definedName>
    <definedName name="Excel_BuiltIn_Print_Titles_8_1_22" localSheetId="0">(#REF!,#REF!)</definedName>
    <definedName name="Excel_BuiltIn_Print_Titles_8_1_22">(#REF!,#REF!)</definedName>
    <definedName name="Excel_BuiltIn_Print_Titles_8_1_3" localSheetId="3">(#REF!,#REF!)</definedName>
    <definedName name="Excel_BuiltIn_Print_Titles_8_1_3" localSheetId="1">(#REF!,#REF!)</definedName>
    <definedName name="Excel_BuiltIn_Print_Titles_8_1_3" localSheetId="0">(#REF!,#REF!)</definedName>
    <definedName name="Excel_BuiltIn_Print_Titles_8_1_3">(#REF!,#REF!)</definedName>
    <definedName name="Excel_BuiltIn_Print_Titles_8_1_4" localSheetId="3">(#REF!,#REF!)</definedName>
    <definedName name="Excel_BuiltIn_Print_Titles_8_1_4" localSheetId="1">(#REF!,#REF!)</definedName>
    <definedName name="Excel_BuiltIn_Print_Titles_8_1_4" localSheetId="0">(#REF!,#REF!)</definedName>
    <definedName name="Excel_BuiltIn_Print_Titles_8_1_4">(#REF!,#REF!)</definedName>
    <definedName name="Excel_BuiltIn_Print_Titles_8_1_5" localSheetId="3">(#REF!,#REF!)</definedName>
    <definedName name="Excel_BuiltIn_Print_Titles_8_1_5" localSheetId="1">(#REF!,#REF!)</definedName>
    <definedName name="Excel_BuiltIn_Print_Titles_8_1_5" localSheetId="0">(#REF!,#REF!)</definedName>
    <definedName name="Excel_BuiltIn_Print_Titles_8_1_5">(#REF!,#REF!)</definedName>
    <definedName name="Excel_BuiltIn_Print_Titles_8_1_6" localSheetId="3">(#REF!,#REF!)</definedName>
    <definedName name="Excel_BuiltIn_Print_Titles_8_1_6" localSheetId="1">(#REF!,#REF!)</definedName>
    <definedName name="Excel_BuiltIn_Print_Titles_8_1_6" localSheetId="0">(#REF!,#REF!)</definedName>
    <definedName name="Excel_BuiltIn_Print_Titles_8_1_6">(#REF!,#REF!)</definedName>
    <definedName name="Excel_BuiltIn_Print_Titles_8_1_7" localSheetId="3">(#REF!,#REF!)</definedName>
    <definedName name="Excel_BuiltIn_Print_Titles_8_1_7" localSheetId="1">(#REF!,#REF!)</definedName>
    <definedName name="Excel_BuiltIn_Print_Titles_8_1_7" localSheetId="0">(#REF!,#REF!)</definedName>
    <definedName name="Excel_BuiltIn_Print_Titles_8_1_7">(#REF!,#REF!)</definedName>
    <definedName name="Excel_BuiltIn_Print_Titles_8_1_8" localSheetId="3">(#REF!,#REF!)</definedName>
    <definedName name="Excel_BuiltIn_Print_Titles_8_1_8" localSheetId="1">(#REF!,#REF!)</definedName>
    <definedName name="Excel_BuiltIn_Print_Titles_8_1_8" localSheetId="0">(#REF!,#REF!)</definedName>
    <definedName name="Excel_BuiltIn_Print_Titles_8_1_8">(#REF!,#REF!)</definedName>
    <definedName name="Excel_BuiltIn_Print_Titles_8_1_9" localSheetId="3">(#REF!,#REF!)</definedName>
    <definedName name="Excel_BuiltIn_Print_Titles_8_1_9" localSheetId="1">(#REF!,#REF!)</definedName>
    <definedName name="Excel_BuiltIn_Print_Titles_8_1_9" localSheetId="0">(#REF!,#REF!)</definedName>
    <definedName name="Excel_BuiltIn_Print_Titles_8_1_9">(#REF!,#REF!)</definedName>
    <definedName name="ISS" localSheetId="3">#REF!</definedName>
    <definedName name="ISS" localSheetId="2">#REF!</definedName>
    <definedName name="ISS" localSheetId="1">#REF!</definedName>
    <definedName name="ISS" localSheetId="0">#REF!</definedName>
    <definedName name="ISS">#REF!</definedName>
    <definedName name="ISS_apoio">'[2]ISS APOIO'!$A$3:$B$136</definedName>
    <definedName name="ISS_LIMPEZA">'[3]ISS LIMPEZA'!$A$1:$B$141</definedName>
    <definedName name="PageMaker" localSheetId="3">#REF!</definedName>
    <definedName name="PageMaker" localSheetId="2">#REF!</definedName>
    <definedName name="PageMaker" localSheetId="1">#REF!</definedName>
    <definedName name="PageMaker" localSheetId="0">#REF!</definedName>
    <definedName name="PageMaker">#REF!</definedName>
    <definedName name="PARAMETROAPOIO">[2]Parâmetro!$B$3:$H$58</definedName>
    <definedName name="RESUMO" localSheetId="3">#REF!</definedName>
    <definedName name="RESUMO" localSheetId="2">'Resumo Geral'!$A$4:$CC$33</definedName>
    <definedName name="RESUMO" localSheetId="1">'Resumo Geral imposto cd'!$A$4:$CC$33</definedName>
    <definedName name="RESUMO" localSheetId="0">'Resumo Geral imposto cl'!$A$4:$CC$33</definedName>
    <definedName name="RESUMO">#REF!</definedName>
    <definedName name="RESUMO_1" localSheetId="3">#REF!</definedName>
    <definedName name="RESUMO_1" localSheetId="2">'Resumo Geral'!$B$4:$CC$33</definedName>
    <definedName name="RESUMO_1" localSheetId="1">'Resumo Geral imposto cd'!$B$4:$CC$33</definedName>
    <definedName name="RESUMO_1" localSheetId="0">'Resumo Geral imposto cl'!$B$4:$CC$33</definedName>
    <definedName name="RESUMO_1">#REF!</definedName>
    <definedName name="RESUMOAPOIO" localSheetId="3">#REF!</definedName>
    <definedName name="RESUMOAPOIO" localSheetId="1">#REF!</definedName>
    <definedName name="RESUMOAPOIO" localSheetId="0">#REF!</definedName>
    <definedName name="RESUMOAPOIO">#REF!</definedName>
    <definedName name="RESUMOAPOIO2" localSheetId="3">#REF!</definedName>
    <definedName name="RESUMOAPOIO2" localSheetId="1">#REF!</definedName>
    <definedName name="RESUMOAPOIO2" localSheetId="0">#REF!</definedName>
    <definedName name="RESUMOAPOIO2">#REF!</definedName>
    <definedName name="rsss" localSheetId="3">#REF!</definedName>
    <definedName name="rsss" localSheetId="1">#REF!</definedName>
    <definedName name="rsss" localSheetId="0">#REF!</definedName>
    <definedName name="rsss">#REF!</definedName>
    <definedName name="teste" localSheetId="3">#REF!</definedName>
    <definedName name="teste" localSheetId="2">'Resumo Geral'!$A$4:$B$37</definedName>
    <definedName name="teste" localSheetId="1">'Resumo Geral imposto cd'!$A$4:$B$37</definedName>
    <definedName name="teste" localSheetId="0">'Resumo Geral imposto cl'!$A$4:$B$37</definedName>
    <definedName name="teste">#REF!</definedName>
    <definedName name="_xlnm.Print_Titles" localSheetId="2">'Resumo Geral'!$B:$B,'Resumo Geral'!$3:$3</definedName>
    <definedName name="_xlnm.Print_Titles" localSheetId="1">'Resumo Geral imposto cd'!$B:$B,'Resumo Geral imposto cd'!$3:$3</definedName>
    <definedName name="_xlnm.Print_Titles" localSheetId="0">'Resumo Geral imposto cl'!$B:$B,'Resumo Geral imposto cl'!$3:$3</definedName>
    <definedName name="TOTAL__interior_e_capital" localSheetId="3">[3]CCT!#REF!</definedName>
    <definedName name="TOTAL__interior_e_capital" localSheetId="2">[1]CCT!#REF!</definedName>
    <definedName name="TOTAL__interior_e_capital" localSheetId="1">[1]CCT!#REF!</definedName>
    <definedName name="TOTAL__interior_e_capital" localSheetId="0">[1]CCT!#REF!</definedName>
    <definedName name="TOTAL__interior_e_capital">[3]CCT!#REF!</definedName>
    <definedName name="valetransporte1">[3]PARÂMETRO!$B$35:$E$144</definedName>
    <definedName name="VATOTAL">[3]PARÂMETRO!$B$3:$H$31</definedName>
    <definedName name="VT_INCLUSOMOTORISTAS">[2]Parâmetro!$B$62:$E$143</definedName>
  </definedNames>
  <calcPr calcId="152511"/>
</workbook>
</file>

<file path=xl/calcChain.xml><?xml version="1.0" encoding="utf-8"?>
<calcChain xmlns="http://schemas.openxmlformats.org/spreadsheetml/2006/main">
  <c r="AH5" i="26" l="1"/>
  <c r="AH5" i="25" s="1"/>
  <c r="AH5" i="24" s="1"/>
  <c r="AH6" i="26"/>
  <c r="AH7" i="26"/>
  <c r="AH8" i="26"/>
  <c r="AH8" i="25" s="1"/>
  <c r="AH8" i="24" s="1"/>
  <c r="AH9" i="26"/>
  <c r="AH9" i="25" s="1"/>
  <c r="AH9" i="24" s="1"/>
  <c r="AH10" i="26"/>
  <c r="AH11" i="26"/>
  <c r="AH12" i="26"/>
  <c r="AH12" i="25" s="1"/>
  <c r="AH12" i="24" s="1"/>
  <c r="AH13" i="26"/>
  <c r="AH13" i="25" s="1"/>
  <c r="AH13" i="24" s="1"/>
  <c r="AH14" i="26"/>
  <c r="AH15" i="26"/>
  <c r="AH16" i="26"/>
  <c r="AH16" i="25" s="1"/>
  <c r="AH16" i="24" s="1"/>
  <c r="AH17" i="26"/>
  <c r="AH17" i="25" s="1"/>
  <c r="AH17" i="24" s="1"/>
  <c r="AH18" i="26"/>
  <c r="AH19" i="26"/>
  <c r="AH20" i="26"/>
  <c r="AH20" i="25" s="1"/>
  <c r="AH20" i="24" s="1"/>
  <c r="AH21" i="26"/>
  <c r="AH21" i="25" s="1"/>
  <c r="AH21" i="24" s="1"/>
  <c r="AH22" i="26"/>
  <c r="AH23" i="26"/>
  <c r="AH24" i="26"/>
  <c r="AH24" i="25" s="1"/>
  <c r="AH24" i="24" s="1"/>
  <c r="AH25" i="26"/>
  <c r="AH25" i="25" s="1"/>
  <c r="AH25" i="24" s="1"/>
  <c r="AH26" i="26"/>
  <c r="AH27" i="26"/>
  <c r="AH28" i="26"/>
  <c r="AH28" i="25" s="1"/>
  <c r="AH28" i="24" s="1"/>
  <c r="AH29" i="26"/>
  <c r="AH29" i="25" s="1"/>
  <c r="AH29" i="24" s="1"/>
  <c r="AH30" i="26"/>
  <c r="AH31" i="26"/>
  <c r="AH32" i="26"/>
  <c r="AH32" i="25" s="1"/>
  <c r="AH32" i="24" s="1"/>
  <c r="AH33" i="26"/>
  <c r="AH33" i="25" s="1"/>
  <c r="AH33" i="24" s="1"/>
  <c r="AH34" i="26"/>
  <c r="AH35" i="26"/>
  <c r="AH4" i="26"/>
  <c r="AF5" i="26"/>
  <c r="AF6" i="26"/>
  <c r="AF7" i="26"/>
  <c r="AF8" i="26"/>
  <c r="AF9" i="26"/>
  <c r="AF10" i="26"/>
  <c r="AF11" i="26"/>
  <c r="AF12" i="26"/>
  <c r="AF13" i="26"/>
  <c r="AF14" i="26"/>
  <c r="AF15" i="26"/>
  <c r="AF16" i="26"/>
  <c r="AF17" i="26"/>
  <c r="AF18" i="26"/>
  <c r="AF19" i="26"/>
  <c r="AF20" i="26"/>
  <c r="AF21" i="26"/>
  <c r="AF22" i="26"/>
  <c r="AF23" i="26"/>
  <c r="AF24" i="26"/>
  <c r="AF25" i="26"/>
  <c r="AF26" i="26"/>
  <c r="AF27" i="26"/>
  <c r="AF28" i="26"/>
  <c r="AF29" i="26"/>
  <c r="AF30" i="26"/>
  <c r="AF31" i="26"/>
  <c r="AF32" i="26"/>
  <c r="AF33" i="26"/>
  <c r="AF34" i="26"/>
  <c r="AF35" i="26"/>
  <c r="AF4" i="26"/>
  <c r="AH2" i="24"/>
  <c r="BR34" i="25"/>
  <c r="AH6" i="25"/>
  <c r="AH6" i="24" s="1"/>
  <c r="AH7" i="25"/>
  <c r="AH7" i="24" s="1"/>
  <c r="AH10" i="25"/>
  <c r="AH10" i="24" s="1"/>
  <c r="AH11" i="25"/>
  <c r="AH11" i="24" s="1"/>
  <c r="AH14" i="25"/>
  <c r="AH14" i="24" s="1"/>
  <c r="AH15" i="25"/>
  <c r="AH15" i="24" s="1"/>
  <c r="AH18" i="25"/>
  <c r="AH18" i="24" s="1"/>
  <c r="AH19" i="25"/>
  <c r="AH19" i="24" s="1"/>
  <c r="AH22" i="25"/>
  <c r="AH22" i="24" s="1"/>
  <c r="AH23" i="25"/>
  <c r="AH23" i="24" s="1"/>
  <c r="AH26" i="25"/>
  <c r="AH26" i="24" s="1"/>
  <c r="AH27" i="25"/>
  <c r="AH27" i="24" s="1"/>
  <c r="AH30" i="25"/>
  <c r="AH30" i="24" s="1"/>
  <c r="AH31" i="25"/>
  <c r="AH31" i="24" s="1"/>
  <c r="AH34" i="25"/>
  <c r="AH34" i="24" s="1"/>
  <c r="AH35" i="25"/>
  <c r="AH35" i="24" s="1"/>
  <c r="AH4" i="25"/>
  <c r="AH4" i="24" s="1"/>
  <c r="E4" i="23" l="1"/>
  <c r="F4" i="23" l="1"/>
  <c r="H4" i="23" s="1"/>
  <c r="AF2" i="25"/>
  <c r="AF2" i="24" s="1"/>
  <c r="CA2" i="26"/>
  <c r="CA2" i="25" s="1"/>
  <c r="BR2" i="26"/>
  <c r="BR35" i="26" s="1"/>
  <c r="BP4" i="26"/>
  <c r="AF5" i="25"/>
  <c r="AF5" i="24" s="1"/>
  <c r="AJ6" i="26"/>
  <c r="AJ7" i="26"/>
  <c r="AF8" i="25"/>
  <c r="AF8" i="24" s="1"/>
  <c r="AF9" i="25"/>
  <c r="AF9" i="24" s="1"/>
  <c r="AJ10" i="26"/>
  <c r="AJ11" i="26"/>
  <c r="AF12" i="25"/>
  <c r="AF12" i="24" s="1"/>
  <c r="AF13" i="25"/>
  <c r="AF13" i="24" s="1"/>
  <c r="AJ14" i="26"/>
  <c r="AJ15" i="26"/>
  <c r="AF16" i="25"/>
  <c r="AF16" i="24" s="1"/>
  <c r="AF17" i="25"/>
  <c r="AF17" i="24" s="1"/>
  <c r="AJ18" i="26"/>
  <c r="AJ19" i="26"/>
  <c r="AF20" i="25"/>
  <c r="AF20" i="24" s="1"/>
  <c r="AF21" i="25"/>
  <c r="AF21" i="24" s="1"/>
  <c r="AJ22" i="26"/>
  <c r="AF23" i="25"/>
  <c r="AF23" i="24" s="1"/>
  <c r="AF24" i="25"/>
  <c r="AF24" i="24" s="1"/>
  <c r="AF25" i="25"/>
  <c r="AF25" i="24" s="1"/>
  <c r="AJ26" i="26"/>
  <c r="AF27" i="25"/>
  <c r="AF27" i="24" s="1"/>
  <c r="AF28" i="25"/>
  <c r="AF28" i="24" s="1"/>
  <c r="AF29" i="25"/>
  <c r="AF29" i="24" s="1"/>
  <c r="AJ30" i="26"/>
  <c r="AJ31" i="26"/>
  <c r="AF32" i="25"/>
  <c r="AF32" i="24" s="1"/>
  <c r="AF33" i="25"/>
  <c r="AF33" i="24" s="1"/>
  <c r="AJ34" i="26"/>
  <c r="AJ35" i="26"/>
  <c r="AF4" i="25"/>
  <c r="AF4" i="24" s="1"/>
  <c r="AJ24" i="26" l="1"/>
  <c r="AJ8" i="26"/>
  <c r="AJ4" i="26"/>
  <c r="BQ4" i="26" s="1"/>
  <c r="AJ20" i="26"/>
  <c r="AJ32" i="26"/>
  <c r="AJ16" i="26"/>
  <c r="AJ28" i="26"/>
  <c r="AJ12" i="26"/>
  <c r="AF35" i="25"/>
  <c r="AF35" i="24" s="1"/>
  <c r="AF31" i="25"/>
  <c r="AF31" i="24" s="1"/>
  <c r="AF19" i="25"/>
  <c r="AF19" i="24" s="1"/>
  <c r="AF15" i="25"/>
  <c r="AF15" i="24" s="1"/>
  <c r="AF11" i="25"/>
  <c r="AF11" i="24" s="1"/>
  <c r="AF7" i="25"/>
  <c r="AF7" i="24" s="1"/>
  <c r="AJ27" i="26"/>
  <c r="AJ23" i="26"/>
  <c r="AF34" i="25"/>
  <c r="AF34" i="24" s="1"/>
  <c r="AF30" i="25"/>
  <c r="AF30" i="24" s="1"/>
  <c r="AF22" i="25"/>
  <c r="AF22" i="24" s="1"/>
  <c r="AF18" i="25"/>
  <c r="AF18" i="24" s="1"/>
  <c r="AF10" i="25"/>
  <c r="AF10" i="24" s="1"/>
  <c r="AJ33" i="26"/>
  <c r="AJ29" i="26"/>
  <c r="AJ25" i="26"/>
  <c r="AJ21" i="26"/>
  <c r="AJ17" i="26"/>
  <c r="AJ13" i="26"/>
  <c r="AJ9" i="26"/>
  <c r="AJ5" i="26"/>
  <c r="BR2" i="25"/>
  <c r="AF26" i="25"/>
  <c r="AF26" i="24" s="1"/>
  <c r="AF14" i="25"/>
  <c r="AF14" i="24" s="1"/>
  <c r="AF6" i="25"/>
  <c r="AF6" i="24" s="1"/>
  <c r="AI38" i="26" l="1"/>
  <c r="AG38" i="26"/>
  <c r="AD38" i="26"/>
  <c r="R38" i="26"/>
  <c r="Q38" i="26"/>
  <c r="N38" i="26"/>
  <c r="J35" i="26"/>
  <c r="I35" i="26"/>
  <c r="G35" i="26"/>
  <c r="H35" i="26" s="1"/>
  <c r="F35" i="26"/>
  <c r="D35" i="26"/>
  <c r="C35" i="26"/>
  <c r="E35" i="26" s="1"/>
  <c r="B35" i="26"/>
  <c r="BS35" i="26" s="1"/>
  <c r="A35" i="26"/>
  <c r="AB35" i="26" s="1"/>
  <c r="J34" i="26"/>
  <c r="I34" i="26"/>
  <c r="G34" i="26"/>
  <c r="F34" i="26"/>
  <c r="D34" i="26"/>
  <c r="C34" i="26"/>
  <c r="W34" i="26" s="1"/>
  <c r="B34" i="26"/>
  <c r="BS34" i="26" s="1"/>
  <c r="A34" i="26"/>
  <c r="AA34" i="26" s="1"/>
  <c r="J33" i="26"/>
  <c r="I33" i="26"/>
  <c r="K33" i="26" s="1"/>
  <c r="G33" i="26"/>
  <c r="F33" i="26"/>
  <c r="D33" i="26"/>
  <c r="C33" i="26"/>
  <c r="B33" i="26"/>
  <c r="BS33" i="26" s="1"/>
  <c r="A33" i="26"/>
  <c r="AC33" i="26" s="1"/>
  <c r="J32" i="26"/>
  <c r="I32" i="26"/>
  <c r="G32" i="26"/>
  <c r="F32" i="26"/>
  <c r="H32" i="26" s="1"/>
  <c r="D32" i="26"/>
  <c r="C32" i="26"/>
  <c r="B32" i="26"/>
  <c r="A32" i="26"/>
  <c r="AC32" i="26" s="1"/>
  <c r="BS31" i="26"/>
  <c r="J31" i="26"/>
  <c r="I31" i="26"/>
  <c r="G31" i="26"/>
  <c r="F31" i="26"/>
  <c r="D31" i="26"/>
  <c r="C31" i="26"/>
  <c r="B31" i="26"/>
  <c r="A31" i="26"/>
  <c r="AA31" i="26" s="1"/>
  <c r="K30" i="26"/>
  <c r="J30" i="26"/>
  <c r="I30" i="26"/>
  <c r="G30" i="26"/>
  <c r="F30" i="26"/>
  <c r="D30" i="26"/>
  <c r="C30" i="26"/>
  <c r="E30" i="26" s="1"/>
  <c r="B30" i="26"/>
  <c r="A30" i="26"/>
  <c r="J29" i="26"/>
  <c r="I29" i="26"/>
  <c r="G29" i="26"/>
  <c r="F29" i="26"/>
  <c r="D29" i="26"/>
  <c r="C29" i="26"/>
  <c r="B29" i="26"/>
  <c r="BS29" i="26" s="1"/>
  <c r="A29" i="26"/>
  <c r="J28" i="26"/>
  <c r="I28" i="26"/>
  <c r="G28" i="26"/>
  <c r="F28" i="26"/>
  <c r="H28" i="26" s="1"/>
  <c r="D28" i="26"/>
  <c r="C28" i="26"/>
  <c r="B28" i="26"/>
  <c r="BS28" i="26" s="1"/>
  <c r="A28" i="26"/>
  <c r="AA28" i="26" s="1"/>
  <c r="AC27" i="26"/>
  <c r="J27" i="26"/>
  <c r="I27" i="26"/>
  <c r="K27" i="26" s="1"/>
  <c r="G27" i="26"/>
  <c r="H27" i="26" s="1"/>
  <c r="F27" i="26"/>
  <c r="D27" i="26"/>
  <c r="C27" i="26"/>
  <c r="B27" i="26"/>
  <c r="A27" i="26"/>
  <c r="AB27" i="26" s="1"/>
  <c r="J26" i="26"/>
  <c r="I26" i="26"/>
  <c r="K26" i="26" s="1"/>
  <c r="G26" i="26"/>
  <c r="F26" i="26"/>
  <c r="D26" i="26"/>
  <c r="C26" i="26"/>
  <c r="B26" i="26"/>
  <c r="A26" i="26"/>
  <c r="AC26" i="26" s="1"/>
  <c r="BS25" i="26"/>
  <c r="J25" i="26"/>
  <c r="I25" i="26"/>
  <c r="G25" i="26"/>
  <c r="F25" i="26"/>
  <c r="D25" i="26"/>
  <c r="C25" i="26"/>
  <c r="B25" i="26"/>
  <c r="A25" i="26"/>
  <c r="J24" i="26"/>
  <c r="I24" i="26"/>
  <c r="G24" i="26"/>
  <c r="F24" i="26"/>
  <c r="D24" i="26"/>
  <c r="C24" i="26"/>
  <c r="B24" i="26"/>
  <c r="BS24" i="26" s="1"/>
  <c r="A24" i="26"/>
  <c r="W24" i="26" s="1"/>
  <c r="J23" i="26"/>
  <c r="K23" i="26" s="1"/>
  <c r="I23" i="26"/>
  <c r="G23" i="26"/>
  <c r="F23" i="26"/>
  <c r="D23" i="26"/>
  <c r="C23" i="26"/>
  <c r="B23" i="26"/>
  <c r="A23" i="26"/>
  <c r="J22" i="26"/>
  <c r="I22" i="26"/>
  <c r="G22" i="26"/>
  <c r="F22" i="26"/>
  <c r="H22" i="26" s="1"/>
  <c r="E22" i="26"/>
  <c r="D22" i="26"/>
  <c r="C22" i="26"/>
  <c r="B22" i="26"/>
  <c r="A22" i="26"/>
  <c r="AC22" i="26" s="1"/>
  <c r="J21" i="26"/>
  <c r="I21" i="26"/>
  <c r="G21" i="26"/>
  <c r="H21" i="26" s="1"/>
  <c r="F21" i="26"/>
  <c r="D21" i="26"/>
  <c r="C21" i="26"/>
  <c r="E21" i="26" s="1"/>
  <c r="B21" i="26"/>
  <c r="BS21" i="26" s="1"/>
  <c r="A21" i="26"/>
  <c r="BS20" i="26"/>
  <c r="AB20" i="26"/>
  <c r="J20" i="26"/>
  <c r="K20" i="26" s="1"/>
  <c r="I20" i="26"/>
  <c r="G20" i="26"/>
  <c r="H20" i="26" s="1"/>
  <c r="D20" i="26"/>
  <c r="C20" i="26"/>
  <c r="B20" i="26"/>
  <c r="A20" i="26"/>
  <c r="J19" i="26"/>
  <c r="I19" i="26"/>
  <c r="G19" i="26"/>
  <c r="F19" i="26"/>
  <c r="D19" i="26"/>
  <c r="C19" i="26"/>
  <c r="B19" i="26"/>
  <c r="BS19" i="26" s="1"/>
  <c r="A19" i="26"/>
  <c r="AB19" i="26" s="1"/>
  <c r="J18" i="26"/>
  <c r="I18" i="26"/>
  <c r="G18" i="26"/>
  <c r="F18" i="26"/>
  <c r="H18" i="26" s="1"/>
  <c r="D18" i="26"/>
  <c r="E18" i="26" s="1"/>
  <c r="C18" i="26"/>
  <c r="B18" i="26"/>
  <c r="BS18" i="26" s="1"/>
  <c r="A18" i="26"/>
  <c r="J17" i="26"/>
  <c r="I17" i="26"/>
  <c r="G17" i="26"/>
  <c r="F17" i="26"/>
  <c r="D17" i="26"/>
  <c r="C17" i="26"/>
  <c r="B17" i="26"/>
  <c r="BS17" i="26" s="1"/>
  <c r="A17" i="26"/>
  <c r="AA17" i="26" s="1"/>
  <c r="J16" i="26"/>
  <c r="I16" i="26"/>
  <c r="G16" i="26"/>
  <c r="F16" i="26"/>
  <c r="D16" i="26"/>
  <c r="C16" i="26"/>
  <c r="B16" i="26"/>
  <c r="A16" i="26"/>
  <c r="AB16" i="26" s="1"/>
  <c r="K15" i="26"/>
  <c r="J15" i="26"/>
  <c r="I15" i="26"/>
  <c r="G15" i="26"/>
  <c r="F15" i="26"/>
  <c r="H15" i="26" s="1"/>
  <c r="D15" i="26"/>
  <c r="E15" i="26" s="1"/>
  <c r="C15" i="26"/>
  <c r="B15" i="26"/>
  <c r="BS15" i="26" s="1"/>
  <c r="A15" i="26"/>
  <c r="AB15" i="26" s="1"/>
  <c r="BS14" i="26"/>
  <c r="J14" i="26"/>
  <c r="I14" i="26"/>
  <c r="G14" i="26"/>
  <c r="F14" i="26"/>
  <c r="H14" i="26" s="1"/>
  <c r="D14" i="26"/>
  <c r="C14" i="26"/>
  <c r="B14" i="26"/>
  <c r="A14" i="26"/>
  <c r="J13" i="26"/>
  <c r="I13" i="26"/>
  <c r="K13" i="26" s="1"/>
  <c r="G13" i="26"/>
  <c r="H13" i="26" s="1"/>
  <c r="F13" i="26"/>
  <c r="D13" i="26"/>
  <c r="C13" i="26"/>
  <c r="B13" i="26"/>
  <c r="BS13" i="26" s="1"/>
  <c r="A13" i="26"/>
  <c r="AB13" i="26" s="1"/>
  <c r="J12" i="26"/>
  <c r="I12" i="26"/>
  <c r="G12" i="26"/>
  <c r="F12" i="26"/>
  <c r="D12" i="26"/>
  <c r="C12" i="26"/>
  <c r="B12" i="26"/>
  <c r="A12" i="26"/>
  <c r="J11" i="26"/>
  <c r="I11" i="26"/>
  <c r="G11" i="26"/>
  <c r="F11" i="26"/>
  <c r="D11" i="26"/>
  <c r="C11" i="26"/>
  <c r="E11" i="26" s="1"/>
  <c r="B11" i="26"/>
  <c r="A11" i="26"/>
  <c r="J10" i="26"/>
  <c r="I10" i="26"/>
  <c r="K10" i="26" s="1"/>
  <c r="G10" i="26"/>
  <c r="F10" i="26"/>
  <c r="D10" i="26"/>
  <c r="C10" i="26"/>
  <c r="B10" i="26"/>
  <c r="BS10" i="26" s="1"/>
  <c r="A10" i="26"/>
  <c r="J9" i="26"/>
  <c r="I9" i="26"/>
  <c r="G9" i="26"/>
  <c r="F9" i="26"/>
  <c r="D9" i="26"/>
  <c r="C9" i="26"/>
  <c r="B9" i="26"/>
  <c r="BS9" i="26" s="1"/>
  <c r="A9" i="26"/>
  <c r="J8" i="26"/>
  <c r="I8" i="26"/>
  <c r="G8" i="26"/>
  <c r="F8" i="26"/>
  <c r="D8" i="26"/>
  <c r="C8" i="26"/>
  <c r="E8" i="26" s="1"/>
  <c r="B8" i="26"/>
  <c r="BS8" i="26" s="1"/>
  <c r="A8" i="26"/>
  <c r="J7" i="26"/>
  <c r="I7" i="26"/>
  <c r="G7" i="26"/>
  <c r="F7" i="26"/>
  <c r="D7" i="26"/>
  <c r="C7" i="26"/>
  <c r="B7" i="26"/>
  <c r="BS7" i="26" s="1"/>
  <c r="A7" i="26"/>
  <c r="AC7" i="26" s="1"/>
  <c r="J6" i="26"/>
  <c r="I6" i="26"/>
  <c r="K6" i="26" s="1"/>
  <c r="G6" i="26"/>
  <c r="F6" i="26"/>
  <c r="D6" i="26"/>
  <c r="C6" i="26"/>
  <c r="E6" i="26" s="1"/>
  <c r="B6" i="26"/>
  <c r="BS6" i="26" s="1"/>
  <c r="A6" i="26"/>
  <c r="AA6" i="26" s="1"/>
  <c r="J5" i="26"/>
  <c r="I5" i="26"/>
  <c r="G5" i="26"/>
  <c r="F5" i="26"/>
  <c r="D5" i="26"/>
  <c r="C5" i="26"/>
  <c r="E5" i="26" s="1"/>
  <c r="B5" i="26"/>
  <c r="A5" i="26"/>
  <c r="J4" i="26"/>
  <c r="I4" i="26"/>
  <c r="G4" i="26"/>
  <c r="F4" i="26"/>
  <c r="D4" i="26"/>
  <c r="C4" i="26"/>
  <c r="B4" i="26"/>
  <c r="BS4" i="26" s="1"/>
  <c r="A4" i="26"/>
  <c r="CC3" i="26"/>
  <c r="BZ2" i="26"/>
  <c r="BX2" i="26"/>
  <c r="BM2" i="26"/>
  <c r="BL2" i="26"/>
  <c r="BK2" i="26"/>
  <c r="BJ2" i="26"/>
  <c r="BI2" i="26"/>
  <c r="BH2" i="26"/>
  <c r="BF2" i="26"/>
  <c r="BE2" i="26"/>
  <c r="BD2" i="26"/>
  <c r="BC2" i="26"/>
  <c r="BB2" i="26"/>
  <c r="BA2" i="26"/>
  <c r="AZ2" i="26"/>
  <c r="AX2" i="26"/>
  <c r="AW2" i="26"/>
  <c r="AU2" i="26"/>
  <c r="AT2" i="26"/>
  <c r="AR2" i="26"/>
  <c r="AQ2" i="26"/>
  <c r="AP2" i="26"/>
  <c r="AO2" i="26"/>
  <c r="AN2" i="26"/>
  <c r="AM2" i="26"/>
  <c r="AL2" i="26"/>
  <c r="AK2" i="26"/>
  <c r="O2" i="26"/>
  <c r="AI38" i="25"/>
  <c r="AG38" i="25"/>
  <c r="AD38" i="25"/>
  <c r="R38" i="25"/>
  <c r="Q38" i="25"/>
  <c r="N38" i="25"/>
  <c r="J35" i="25"/>
  <c r="I35" i="25"/>
  <c r="K35" i="25" s="1"/>
  <c r="G35" i="25"/>
  <c r="F35" i="25"/>
  <c r="D35" i="25"/>
  <c r="C35" i="25"/>
  <c r="E35" i="25" s="1"/>
  <c r="B35" i="25"/>
  <c r="BS35" i="25" s="1"/>
  <c r="A35" i="25"/>
  <c r="AC35" i="25" s="1"/>
  <c r="J34" i="25"/>
  <c r="I34" i="25"/>
  <c r="G34" i="25"/>
  <c r="F34" i="25"/>
  <c r="D34" i="25"/>
  <c r="C34" i="25"/>
  <c r="B34" i="25"/>
  <c r="BS34" i="25" s="1"/>
  <c r="A34" i="25"/>
  <c r="AC34" i="25" s="1"/>
  <c r="BS33" i="25"/>
  <c r="J33" i="25"/>
  <c r="I33" i="25"/>
  <c r="G33" i="25"/>
  <c r="F33" i="25"/>
  <c r="D33" i="25"/>
  <c r="C33" i="25"/>
  <c r="B33" i="25"/>
  <c r="A33" i="25"/>
  <c r="AB33" i="25" s="1"/>
  <c r="J32" i="25"/>
  <c r="I32" i="25"/>
  <c r="G32" i="25"/>
  <c r="F32" i="25"/>
  <c r="D32" i="25"/>
  <c r="C32" i="25"/>
  <c r="B32" i="25"/>
  <c r="A32" i="25"/>
  <c r="J31" i="25"/>
  <c r="I31" i="25"/>
  <c r="G31" i="25"/>
  <c r="F31" i="25"/>
  <c r="H31" i="25" s="1"/>
  <c r="D31" i="25"/>
  <c r="E31" i="25" s="1"/>
  <c r="C31" i="25"/>
  <c r="B31" i="25"/>
  <c r="A31" i="25"/>
  <c r="AC31" i="25" s="1"/>
  <c r="J30" i="25"/>
  <c r="I30" i="25"/>
  <c r="G30" i="25"/>
  <c r="F30" i="25"/>
  <c r="E30" i="25"/>
  <c r="D30" i="25"/>
  <c r="C30" i="25"/>
  <c r="B30" i="25"/>
  <c r="BS30" i="25" s="1"/>
  <c r="A30" i="25"/>
  <c r="J29" i="25"/>
  <c r="I29" i="25"/>
  <c r="G29" i="25"/>
  <c r="F29" i="25"/>
  <c r="D29" i="25"/>
  <c r="C29" i="25"/>
  <c r="B29" i="25"/>
  <c r="A29" i="25"/>
  <c r="J28" i="25"/>
  <c r="I28" i="25"/>
  <c r="G28" i="25"/>
  <c r="F28" i="25"/>
  <c r="D28" i="25"/>
  <c r="C28" i="25"/>
  <c r="B28" i="25"/>
  <c r="A28" i="25"/>
  <c r="AB28" i="25" s="1"/>
  <c r="J27" i="25"/>
  <c r="I27" i="25"/>
  <c r="G27" i="25"/>
  <c r="F27" i="25"/>
  <c r="H27" i="25" s="1"/>
  <c r="D27" i="25"/>
  <c r="C27" i="25"/>
  <c r="B27" i="25"/>
  <c r="BS27" i="25" s="1"/>
  <c r="A27" i="25"/>
  <c r="J26" i="25"/>
  <c r="I26" i="25"/>
  <c r="G26" i="25"/>
  <c r="F26" i="25"/>
  <c r="D26" i="25"/>
  <c r="E26" i="25" s="1"/>
  <c r="C26" i="25"/>
  <c r="B26" i="25"/>
  <c r="BS26" i="25" s="1"/>
  <c r="A26" i="25"/>
  <c r="J25" i="25"/>
  <c r="I25" i="25"/>
  <c r="G25" i="25"/>
  <c r="F25" i="25"/>
  <c r="H25" i="25" s="1"/>
  <c r="D25" i="25"/>
  <c r="C25" i="25"/>
  <c r="B25" i="25"/>
  <c r="BS25" i="25" s="1"/>
  <c r="A25" i="25"/>
  <c r="J24" i="25"/>
  <c r="I24" i="25"/>
  <c r="K24" i="25" s="1"/>
  <c r="G24" i="25"/>
  <c r="F24" i="25"/>
  <c r="D24" i="25"/>
  <c r="C24" i="25"/>
  <c r="B24" i="25"/>
  <c r="A24" i="25"/>
  <c r="AC24" i="25" s="1"/>
  <c r="J23" i="25"/>
  <c r="I23" i="25"/>
  <c r="G23" i="25"/>
  <c r="F23" i="25"/>
  <c r="D23" i="25"/>
  <c r="C23" i="25"/>
  <c r="E23" i="25" s="1"/>
  <c r="B23" i="25"/>
  <c r="BS23" i="25" s="1"/>
  <c r="A23" i="25"/>
  <c r="J22" i="25"/>
  <c r="I22" i="25"/>
  <c r="G22" i="25"/>
  <c r="F22" i="25"/>
  <c r="D22" i="25"/>
  <c r="C22" i="25"/>
  <c r="B22" i="25"/>
  <c r="BS22" i="25" s="1"/>
  <c r="A22" i="25"/>
  <c r="AC22" i="25" s="1"/>
  <c r="K21" i="25"/>
  <c r="J21" i="25"/>
  <c r="I21" i="25"/>
  <c r="G21" i="25"/>
  <c r="F21" i="25"/>
  <c r="D21" i="25"/>
  <c r="C21" i="25"/>
  <c r="B21" i="25"/>
  <c r="BS21" i="25" s="1"/>
  <c r="A21" i="25"/>
  <c r="AB21" i="25" s="1"/>
  <c r="J20" i="25"/>
  <c r="I20" i="25"/>
  <c r="G20" i="25"/>
  <c r="H20" i="25" s="1"/>
  <c r="D20" i="25"/>
  <c r="C20" i="25"/>
  <c r="B20" i="25"/>
  <c r="A20" i="25"/>
  <c r="W20" i="25" s="1"/>
  <c r="J19" i="25"/>
  <c r="I19" i="25"/>
  <c r="G19" i="25"/>
  <c r="F19" i="25"/>
  <c r="D19" i="25"/>
  <c r="C19" i="25"/>
  <c r="B19" i="25"/>
  <c r="BS19" i="25" s="1"/>
  <c r="A19" i="25"/>
  <c r="J18" i="25"/>
  <c r="I18" i="25"/>
  <c r="G18" i="25"/>
  <c r="F18" i="25"/>
  <c r="D18" i="25"/>
  <c r="C18" i="25"/>
  <c r="B18" i="25"/>
  <c r="BS18" i="25" s="1"/>
  <c r="A18" i="25"/>
  <c r="AB18" i="25" s="1"/>
  <c r="J17" i="25"/>
  <c r="I17" i="25"/>
  <c r="G17" i="25"/>
  <c r="F17" i="25"/>
  <c r="D17" i="25"/>
  <c r="C17" i="25"/>
  <c r="B17" i="25"/>
  <c r="A17" i="25"/>
  <c r="AC17" i="25" s="1"/>
  <c r="J16" i="25"/>
  <c r="I16" i="25"/>
  <c r="K16" i="25" s="1"/>
  <c r="G16" i="25"/>
  <c r="F16" i="25"/>
  <c r="H16" i="25" s="1"/>
  <c r="D16" i="25"/>
  <c r="C16" i="25"/>
  <c r="B16" i="25"/>
  <c r="BS16" i="25" s="1"/>
  <c r="A16" i="25"/>
  <c r="AB16" i="25" s="1"/>
  <c r="J15" i="25"/>
  <c r="I15" i="25"/>
  <c r="G15" i="25"/>
  <c r="F15" i="25"/>
  <c r="H15" i="25" s="1"/>
  <c r="D15" i="25"/>
  <c r="C15" i="25"/>
  <c r="B15" i="25"/>
  <c r="BS15" i="25" s="1"/>
  <c r="A15" i="25"/>
  <c r="AC15" i="25" s="1"/>
  <c r="BS14" i="25"/>
  <c r="J14" i="25"/>
  <c r="I14" i="25"/>
  <c r="G14" i="25"/>
  <c r="F14" i="25"/>
  <c r="D14" i="25"/>
  <c r="C14" i="25"/>
  <c r="B14" i="25"/>
  <c r="A14" i="25"/>
  <c r="J13" i="25"/>
  <c r="I13" i="25"/>
  <c r="G13" i="25"/>
  <c r="F13" i="25"/>
  <c r="L13" i="25" s="1"/>
  <c r="D13" i="25"/>
  <c r="C13" i="25"/>
  <c r="B13" i="25"/>
  <c r="A13" i="25"/>
  <c r="J12" i="25"/>
  <c r="I12" i="25"/>
  <c r="G12" i="25"/>
  <c r="F12" i="25"/>
  <c r="D12" i="25"/>
  <c r="C12" i="25"/>
  <c r="E12" i="25" s="1"/>
  <c r="B12" i="25"/>
  <c r="BS12" i="25" s="1"/>
  <c r="A12" i="25"/>
  <c r="AC12" i="25" s="1"/>
  <c r="J11" i="25"/>
  <c r="I11" i="25"/>
  <c r="K11" i="25" s="1"/>
  <c r="G11" i="25"/>
  <c r="F11" i="25"/>
  <c r="D11" i="25"/>
  <c r="C11" i="25"/>
  <c r="E11" i="25" s="1"/>
  <c r="B11" i="25"/>
  <c r="BS11" i="25" s="1"/>
  <c r="A11" i="25"/>
  <c r="AC11" i="25" s="1"/>
  <c r="J10" i="25"/>
  <c r="I10" i="25"/>
  <c r="G10" i="25"/>
  <c r="F10" i="25"/>
  <c r="D10" i="25"/>
  <c r="C10" i="25"/>
  <c r="B10" i="25"/>
  <c r="BS10" i="25" s="1"/>
  <c r="A10" i="25"/>
  <c r="AA10" i="25" s="1"/>
  <c r="J9" i="25"/>
  <c r="I9" i="25"/>
  <c r="G9" i="25"/>
  <c r="F9" i="25"/>
  <c r="D9" i="25"/>
  <c r="C9" i="25"/>
  <c r="B9" i="25"/>
  <c r="A9" i="25"/>
  <c r="AA9" i="25" s="1"/>
  <c r="K8" i="25"/>
  <c r="J8" i="25"/>
  <c r="I8" i="25"/>
  <c r="G8" i="25"/>
  <c r="H8" i="25" s="1"/>
  <c r="F8" i="25"/>
  <c r="D8" i="25"/>
  <c r="C8" i="25"/>
  <c r="E8" i="25" s="1"/>
  <c r="B8" i="25"/>
  <c r="BS8" i="25" s="1"/>
  <c r="A8" i="25"/>
  <c r="J7" i="25"/>
  <c r="I7" i="25"/>
  <c r="G7" i="25"/>
  <c r="F7" i="25"/>
  <c r="D7" i="25"/>
  <c r="C7" i="25"/>
  <c r="B7" i="25"/>
  <c r="A7" i="25"/>
  <c r="AB7" i="25" s="1"/>
  <c r="J6" i="25"/>
  <c r="I6" i="25"/>
  <c r="K6" i="25" s="1"/>
  <c r="G6" i="25"/>
  <c r="F6" i="25"/>
  <c r="D6" i="25"/>
  <c r="C6" i="25"/>
  <c r="E6" i="25" s="1"/>
  <c r="B6" i="25"/>
  <c r="A6" i="25"/>
  <c r="AB6" i="25" s="1"/>
  <c r="J5" i="25"/>
  <c r="I5" i="25"/>
  <c r="K5" i="25" s="1"/>
  <c r="H5" i="25"/>
  <c r="G5" i="25"/>
  <c r="F5" i="25"/>
  <c r="D5" i="25"/>
  <c r="C5" i="25"/>
  <c r="B5" i="25"/>
  <c r="BS5" i="25" s="1"/>
  <c r="A5" i="25"/>
  <c r="J4" i="25"/>
  <c r="I4" i="25"/>
  <c r="G4" i="25"/>
  <c r="F4" i="25"/>
  <c r="D4" i="25"/>
  <c r="E4" i="25" s="1"/>
  <c r="C4" i="25"/>
  <c r="B4" i="25"/>
  <c r="BS4" i="25" s="1"/>
  <c r="A4" i="25"/>
  <c r="CC3" i="25"/>
  <c r="BZ2" i="25"/>
  <c r="BX2" i="25"/>
  <c r="BM2" i="25"/>
  <c r="BL2" i="25"/>
  <c r="BK2" i="25"/>
  <c r="BJ2" i="25"/>
  <c r="BI2" i="25"/>
  <c r="BH2" i="25"/>
  <c r="BF2" i="25"/>
  <c r="BE2" i="25"/>
  <c r="BD2" i="25"/>
  <c r="BC2" i="25"/>
  <c r="BB2" i="25"/>
  <c r="BA2" i="25"/>
  <c r="AZ2" i="25"/>
  <c r="AX2" i="25"/>
  <c r="AW2" i="25"/>
  <c r="AU2" i="25"/>
  <c r="AT2" i="25"/>
  <c r="AR2" i="25"/>
  <c r="AQ2" i="25"/>
  <c r="AP2" i="25"/>
  <c r="AO2" i="25"/>
  <c r="AN2" i="25"/>
  <c r="AM2" i="25"/>
  <c r="AL2" i="25"/>
  <c r="AK2" i="25"/>
  <c r="O2" i="25"/>
  <c r="P13" i="25" s="1"/>
  <c r="AI38" i="24"/>
  <c r="AG38" i="24"/>
  <c r="AD38" i="24"/>
  <c r="R38" i="24"/>
  <c r="Q38" i="24"/>
  <c r="N38" i="24"/>
  <c r="J35" i="24"/>
  <c r="I35" i="24"/>
  <c r="G35" i="24"/>
  <c r="F35" i="24"/>
  <c r="D35" i="24"/>
  <c r="C35" i="24"/>
  <c r="B35" i="24"/>
  <c r="BS35" i="24" s="1"/>
  <c r="A35" i="24"/>
  <c r="J34" i="24"/>
  <c r="I34" i="24"/>
  <c r="G34" i="24"/>
  <c r="F34" i="24"/>
  <c r="D34" i="24"/>
  <c r="C34" i="24"/>
  <c r="B34" i="24"/>
  <c r="BS34" i="24" s="1"/>
  <c r="A34" i="24"/>
  <c r="AB33" i="24"/>
  <c r="AA33" i="24"/>
  <c r="J33" i="24"/>
  <c r="I33" i="24"/>
  <c r="K33" i="24" s="1"/>
  <c r="G33" i="24"/>
  <c r="H33" i="24" s="1"/>
  <c r="F33" i="24"/>
  <c r="D33" i="24"/>
  <c r="C33" i="24"/>
  <c r="B33" i="24"/>
  <c r="A33" i="24"/>
  <c r="AC33" i="24" s="1"/>
  <c r="J32" i="24"/>
  <c r="I32" i="24"/>
  <c r="G32" i="24"/>
  <c r="F32" i="24"/>
  <c r="D32" i="24"/>
  <c r="C32" i="24"/>
  <c r="B32" i="24"/>
  <c r="A32" i="24"/>
  <c r="AB32" i="24" s="1"/>
  <c r="J31" i="24"/>
  <c r="I31" i="24"/>
  <c r="G31" i="24"/>
  <c r="F31" i="24"/>
  <c r="D31" i="24"/>
  <c r="C31" i="24"/>
  <c r="B31" i="24"/>
  <c r="BS31" i="24" s="1"/>
  <c r="A31" i="24"/>
  <c r="AA31" i="24" s="1"/>
  <c r="J30" i="24"/>
  <c r="I30" i="24"/>
  <c r="K30" i="24" s="1"/>
  <c r="G30" i="24"/>
  <c r="F30" i="24"/>
  <c r="D30" i="24"/>
  <c r="C30" i="24"/>
  <c r="B30" i="24"/>
  <c r="BS30" i="24" s="1"/>
  <c r="A30" i="24"/>
  <c r="AB30" i="24" s="1"/>
  <c r="J29" i="24"/>
  <c r="I29" i="24"/>
  <c r="G29" i="24"/>
  <c r="F29" i="24"/>
  <c r="D29" i="24"/>
  <c r="C29" i="24"/>
  <c r="B29" i="24"/>
  <c r="A29" i="24"/>
  <c r="AB29" i="24" s="1"/>
  <c r="J28" i="24"/>
  <c r="I28" i="24"/>
  <c r="G28" i="24"/>
  <c r="F28" i="24"/>
  <c r="H28" i="24" s="1"/>
  <c r="D28" i="24"/>
  <c r="C28" i="24"/>
  <c r="B28" i="24"/>
  <c r="A28" i="24"/>
  <c r="AB28" i="24" s="1"/>
  <c r="J27" i="24"/>
  <c r="I27" i="24"/>
  <c r="G27" i="24"/>
  <c r="F27" i="24"/>
  <c r="D27" i="24"/>
  <c r="C27" i="24"/>
  <c r="B27" i="24"/>
  <c r="BS27" i="24" s="1"/>
  <c r="A27" i="24"/>
  <c r="AA27" i="24" s="1"/>
  <c r="BS26" i="24"/>
  <c r="J26" i="24"/>
  <c r="I26" i="24"/>
  <c r="G26" i="24"/>
  <c r="F26" i="24"/>
  <c r="D26" i="24"/>
  <c r="C26" i="24"/>
  <c r="B26" i="24"/>
  <c r="A26" i="24"/>
  <c r="AA26" i="24" s="1"/>
  <c r="J25" i="24"/>
  <c r="I25" i="24"/>
  <c r="G25" i="24"/>
  <c r="F25" i="24"/>
  <c r="D25" i="24"/>
  <c r="C25" i="24"/>
  <c r="B25" i="24"/>
  <c r="A25" i="24"/>
  <c r="J24" i="24"/>
  <c r="I24" i="24"/>
  <c r="G24" i="24"/>
  <c r="F24" i="24"/>
  <c r="D24" i="24"/>
  <c r="C24" i="24"/>
  <c r="B24" i="24"/>
  <c r="BS24" i="24" s="1"/>
  <c r="A24" i="24"/>
  <c r="AB24" i="24" s="1"/>
  <c r="J23" i="24"/>
  <c r="I23" i="24"/>
  <c r="G23" i="24"/>
  <c r="F23" i="24"/>
  <c r="H23" i="24" s="1"/>
  <c r="D23" i="24"/>
  <c r="C23" i="24"/>
  <c r="B23" i="24"/>
  <c r="BS23" i="24" s="1"/>
  <c r="A23" i="24"/>
  <c r="AC23" i="24" s="1"/>
  <c r="J22" i="24"/>
  <c r="I22" i="24"/>
  <c r="G22" i="24"/>
  <c r="F22" i="24"/>
  <c r="H22" i="24" s="1"/>
  <c r="D22" i="24"/>
  <c r="C22" i="24"/>
  <c r="B22" i="24"/>
  <c r="BS22" i="24" s="1"/>
  <c r="A22" i="24"/>
  <c r="AA22" i="24" s="1"/>
  <c r="J21" i="24"/>
  <c r="I21" i="24"/>
  <c r="G21" i="24"/>
  <c r="F21" i="24"/>
  <c r="H21" i="24" s="1"/>
  <c r="D21" i="24"/>
  <c r="C21" i="24"/>
  <c r="B21" i="24"/>
  <c r="BS21" i="24" s="1"/>
  <c r="A21" i="24"/>
  <c r="J20" i="24"/>
  <c r="I20" i="24"/>
  <c r="G20" i="24"/>
  <c r="H20" i="24" s="1"/>
  <c r="D20" i="24"/>
  <c r="C20" i="24"/>
  <c r="B20" i="24"/>
  <c r="A20" i="24"/>
  <c r="AB20" i="24" s="1"/>
  <c r="J19" i="24"/>
  <c r="I19" i="24"/>
  <c r="G19" i="24"/>
  <c r="F19" i="24"/>
  <c r="D19" i="24"/>
  <c r="C19" i="24"/>
  <c r="B19" i="24"/>
  <c r="BS19" i="24" s="1"/>
  <c r="A19" i="24"/>
  <c r="AC19" i="24" s="1"/>
  <c r="J18" i="24"/>
  <c r="I18" i="24"/>
  <c r="K18" i="24" s="1"/>
  <c r="G18" i="24"/>
  <c r="F18" i="24"/>
  <c r="D18" i="24"/>
  <c r="C18" i="24"/>
  <c r="B18" i="24"/>
  <c r="BS18" i="24" s="1"/>
  <c r="A18" i="24"/>
  <c r="AA18" i="24" s="1"/>
  <c r="J17" i="24"/>
  <c r="I17" i="24"/>
  <c r="G17" i="24"/>
  <c r="F17" i="24"/>
  <c r="D17" i="24"/>
  <c r="C17" i="24"/>
  <c r="B17" i="24"/>
  <c r="A17" i="24"/>
  <c r="AB17" i="24" s="1"/>
  <c r="J16" i="24"/>
  <c r="I16" i="24"/>
  <c r="G16" i="24"/>
  <c r="F16" i="24"/>
  <c r="D16" i="24"/>
  <c r="C16" i="24"/>
  <c r="B16" i="24"/>
  <c r="BS16" i="24" s="1"/>
  <c r="A16" i="24"/>
  <c r="AC16" i="24" s="1"/>
  <c r="BS15" i="24"/>
  <c r="J15" i="24"/>
  <c r="I15" i="24"/>
  <c r="K15" i="24" s="1"/>
  <c r="G15" i="24"/>
  <c r="F15" i="24"/>
  <c r="H15" i="24" s="1"/>
  <c r="D15" i="24"/>
  <c r="C15" i="24"/>
  <c r="B15" i="24"/>
  <c r="A15" i="24"/>
  <c r="J14" i="24"/>
  <c r="I14" i="24"/>
  <c r="G14" i="24"/>
  <c r="F14" i="24"/>
  <c r="H14" i="24" s="1"/>
  <c r="D14" i="24"/>
  <c r="C14" i="24"/>
  <c r="B14" i="24"/>
  <c r="BS14" i="24" s="1"/>
  <c r="A14" i="24"/>
  <c r="J13" i="24"/>
  <c r="I13" i="24"/>
  <c r="G13" i="24"/>
  <c r="F13" i="24"/>
  <c r="D13" i="24"/>
  <c r="C13" i="24"/>
  <c r="B13" i="24"/>
  <c r="A13" i="24"/>
  <c r="J12" i="24"/>
  <c r="I12" i="24"/>
  <c r="G12" i="24"/>
  <c r="F12" i="24"/>
  <c r="D12" i="24"/>
  <c r="C12" i="24"/>
  <c r="B12" i="24"/>
  <c r="A12" i="24"/>
  <c r="AC12" i="24" s="1"/>
  <c r="BS11" i="24"/>
  <c r="J11" i="24"/>
  <c r="I11" i="24"/>
  <c r="G11" i="24"/>
  <c r="F11" i="24"/>
  <c r="H11" i="24" s="1"/>
  <c r="D11" i="24"/>
  <c r="C11" i="24"/>
  <c r="B11" i="24"/>
  <c r="A11" i="24"/>
  <c r="AA11" i="24" s="1"/>
  <c r="J10" i="24"/>
  <c r="I10" i="24"/>
  <c r="G10" i="24"/>
  <c r="H10" i="24" s="1"/>
  <c r="F10" i="24"/>
  <c r="D10" i="24"/>
  <c r="C10" i="24"/>
  <c r="B10" i="24"/>
  <c r="BS10" i="24" s="1"/>
  <c r="A10" i="24"/>
  <c r="AB10" i="24" s="1"/>
  <c r="AC9" i="24"/>
  <c r="J9" i="24"/>
  <c r="I9" i="24"/>
  <c r="G9" i="24"/>
  <c r="H9" i="24" s="1"/>
  <c r="F9" i="24"/>
  <c r="D9" i="24"/>
  <c r="C9" i="24"/>
  <c r="B9" i="24"/>
  <c r="A9" i="24"/>
  <c r="AB9" i="24" s="1"/>
  <c r="J8" i="24"/>
  <c r="I8" i="24"/>
  <c r="G8" i="24"/>
  <c r="F8" i="24"/>
  <c r="D8" i="24"/>
  <c r="E8" i="24" s="1"/>
  <c r="C8" i="24"/>
  <c r="B8" i="24"/>
  <c r="BS8" i="24" s="1"/>
  <c r="BT8" i="24" s="1"/>
  <c r="A8" i="24"/>
  <c r="J7" i="24"/>
  <c r="I7" i="24"/>
  <c r="L7" i="24" s="1"/>
  <c r="G7" i="24"/>
  <c r="H7" i="24" s="1"/>
  <c r="F7" i="24"/>
  <c r="D7" i="24"/>
  <c r="C7" i="24"/>
  <c r="W7" i="24" s="1"/>
  <c r="B7" i="24"/>
  <c r="BS7" i="24" s="1"/>
  <c r="A7" i="24"/>
  <c r="AB7" i="24" s="1"/>
  <c r="J6" i="24"/>
  <c r="I6" i="24"/>
  <c r="G6" i="24"/>
  <c r="F6" i="24"/>
  <c r="D6" i="24"/>
  <c r="C6" i="24"/>
  <c r="B6" i="24"/>
  <c r="BS6" i="24" s="1"/>
  <c r="A6" i="24"/>
  <c r="AB6" i="24" s="1"/>
  <c r="J5" i="24"/>
  <c r="I5" i="24"/>
  <c r="G5" i="24"/>
  <c r="F5" i="24"/>
  <c r="D5" i="24"/>
  <c r="C5" i="24"/>
  <c r="B5" i="24"/>
  <c r="BS5" i="24" s="1"/>
  <c r="A5" i="24"/>
  <c r="J4" i="24"/>
  <c r="I4" i="24"/>
  <c r="G4" i="24"/>
  <c r="F4" i="24"/>
  <c r="D4" i="24"/>
  <c r="C4" i="24"/>
  <c r="B4" i="24"/>
  <c r="A4" i="24"/>
  <c r="AA4" i="24" s="1"/>
  <c r="CC3" i="24"/>
  <c r="BZ2" i="24"/>
  <c r="BT19" i="24" s="1"/>
  <c r="BX2" i="24"/>
  <c r="BM2" i="24"/>
  <c r="BL2" i="24"/>
  <c r="BK2" i="24"/>
  <c r="BJ2" i="24"/>
  <c r="BI2" i="24"/>
  <c r="BH2" i="24"/>
  <c r="BF2" i="24"/>
  <c r="BE2" i="24"/>
  <c r="BD2" i="24"/>
  <c r="BC2" i="24"/>
  <c r="BB2" i="24"/>
  <c r="BA2" i="24"/>
  <c r="AZ2" i="24"/>
  <c r="AX2" i="24"/>
  <c r="AW2" i="24"/>
  <c r="AU2" i="24"/>
  <c r="AT2" i="24"/>
  <c r="AR2" i="24"/>
  <c r="AQ2" i="24"/>
  <c r="AP2" i="24"/>
  <c r="AO2" i="24"/>
  <c r="AN2" i="24"/>
  <c r="AM2" i="24"/>
  <c r="AL2" i="24"/>
  <c r="AK2" i="24"/>
  <c r="O2" i="24"/>
  <c r="P8" i="25" l="1"/>
  <c r="H8" i="24"/>
  <c r="AA9" i="24"/>
  <c r="K20" i="24"/>
  <c r="K21" i="24"/>
  <c r="E23" i="24"/>
  <c r="E25" i="24"/>
  <c r="K25" i="24"/>
  <c r="L26" i="24"/>
  <c r="L31" i="24"/>
  <c r="H31" i="24"/>
  <c r="AC31" i="24"/>
  <c r="K10" i="25"/>
  <c r="H19" i="25"/>
  <c r="AC14" i="26"/>
  <c r="AA14" i="26"/>
  <c r="K16" i="26"/>
  <c r="AA7" i="26"/>
  <c r="AC17" i="24"/>
  <c r="E35" i="24"/>
  <c r="P4" i="25"/>
  <c r="H7" i="26"/>
  <c r="K34" i="26"/>
  <c r="L34" i="26"/>
  <c r="H6" i="24"/>
  <c r="O9" i="24"/>
  <c r="AC11" i="24"/>
  <c r="E12" i="24"/>
  <c r="K12" i="24"/>
  <c r="E32" i="24"/>
  <c r="BT12" i="25"/>
  <c r="P15" i="25"/>
  <c r="AC27" i="25"/>
  <c r="AA27" i="25"/>
  <c r="H29" i="25"/>
  <c r="H11" i="26"/>
  <c r="H12" i="26"/>
  <c r="H17" i="26"/>
  <c r="AB24" i="26"/>
  <c r="E26" i="24"/>
  <c r="H27" i="24"/>
  <c r="AC29" i="24"/>
  <c r="K32" i="24"/>
  <c r="T4" i="25"/>
  <c r="W10" i="25"/>
  <c r="S18" i="25"/>
  <c r="K18" i="25"/>
  <c r="AB22" i="25"/>
  <c r="H26" i="25"/>
  <c r="E28" i="25"/>
  <c r="P28" i="25"/>
  <c r="H30" i="25"/>
  <c r="E4" i="26"/>
  <c r="P8" i="26"/>
  <c r="K9" i="26"/>
  <c r="W13" i="26"/>
  <c r="AA16" i="26"/>
  <c r="E26" i="26"/>
  <c r="T5" i="24"/>
  <c r="H4" i="24"/>
  <c r="H5" i="24"/>
  <c r="E6" i="24"/>
  <c r="K13" i="24"/>
  <c r="E14" i="24"/>
  <c r="P14" i="24"/>
  <c r="O15" i="24"/>
  <c r="E17" i="24"/>
  <c r="BT18" i="24"/>
  <c r="E27" i="24"/>
  <c r="H32" i="24"/>
  <c r="H34" i="24"/>
  <c r="H6" i="25"/>
  <c r="H10" i="25"/>
  <c r="P12" i="25"/>
  <c r="K13" i="25"/>
  <c r="E14" i="25"/>
  <c r="BT16" i="25"/>
  <c r="H22" i="25"/>
  <c r="P23" i="25"/>
  <c r="H28" i="25"/>
  <c r="AC28" i="25"/>
  <c r="K29" i="25"/>
  <c r="H35" i="25"/>
  <c r="H5" i="26"/>
  <c r="H8" i="26"/>
  <c r="W10" i="26"/>
  <c r="AB10" i="26"/>
  <c r="K12" i="26"/>
  <c r="H16" i="26"/>
  <c r="AC16" i="26"/>
  <c r="K24" i="26"/>
  <c r="H26" i="26"/>
  <c r="AA27" i="26"/>
  <c r="E28" i="26"/>
  <c r="E31" i="26"/>
  <c r="H34" i="26"/>
  <c r="AJ31" i="24"/>
  <c r="Y31" i="24"/>
  <c r="L21" i="24"/>
  <c r="W23" i="24"/>
  <c r="BT24" i="24"/>
  <c r="BY24" i="24" s="1"/>
  <c r="AB25" i="24"/>
  <c r="AA25" i="24"/>
  <c r="W27" i="24"/>
  <c r="AB13" i="25"/>
  <c r="AC13" i="25"/>
  <c r="AA13" i="25"/>
  <c r="AA34" i="25"/>
  <c r="AB23" i="26"/>
  <c r="AC23" i="26"/>
  <c r="L23" i="26"/>
  <c r="H23" i="26"/>
  <c r="AA23" i="26"/>
  <c r="AB13" i="24"/>
  <c r="AA13" i="24"/>
  <c r="M15" i="24"/>
  <c r="H18" i="24"/>
  <c r="S18" i="24"/>
  <c r="W21" i="24"/>
  <c r="W22" i="24"/>
  <c r="AC25" i="24"/>
  <c r="H30" i="24"/>
  <c r="P35" i="24"/>
  <c r="M6" i="25"/>
  <c r="W31" i="25"/>
  <c r="AB5" i="26"/>
  <c r="AC5" i="26"/>
  <c r="AA5" i="26"/>
  <c r="AB12" i="26"/>
  <c r="AC12" i="26"/>
  <c r="AA12" i="26"/>
  <c r="K17" i="26"/>
  <c r="L17" i="26"/>
  <c r="Z17" i="26" s="1"/>
  <c r="AB30" i="26"/>
  <c r="AC30" i="26"/>
  <c r="AA30" i="26"/>
  <c r="P4" i="24"/>
  <c r="L5" i="24"/>
  <c r="BT11" i="24"/>
  <c r="BY11" i="24" s="1"/>
  <c r="AC13" i="24"/>
  <c r="E15" i="24"/>
  <c r="X15" i="24" s="1"/>
  <c r="BT16" i="24"/>
  <c r="BW16" i="24" s="1"/>
  <c r="AA21" i="24"/>
  <c r="X6" i="25"/>
  <c r="T7" i="25"/>
  <c r="K7" i="25"/>
  <c r="H9" i="25"/>
  <c r="L9" i="25"/>
  <c r="H14" i="25"/>
  <c r="AB15" i="25"/>
  <c r="AA19" i="25"/>
  <c r="AC19" i="25"/>
  <c r="L19" i="25"/>
  <c r="L27" i="25"/>
  <c r="AB29" i="25"/>
  <c r="AA29" i="25"/>
  <c r="AC29" i="25"/>
  <c r="L29" i="25"/>
  <c r="Y29" i="25" s="1"/>
  <c r="AB32" i="25"/>
  <c r="AC32" i="25"/>
  <c r="AA32" i="25"/>
  <c r="X35" i="25"/>
  <c r="BT4" i="26"/>
  <c r="BW4" i="26" s="1"/>
  <c r="AB9" i="26"/>
  <c r="AC9" i="26"/>
  <c r="AA9" i="26"/>
  <c r="AC25" i="26"/>
  <c r="AA25" i="26"/>
  <c r="L25" i="26"/>
  <c r="CA25" i="26" s="1"/>
  <c r="H25" i="26"/>
  <c r="AB4" i="24"/>
  <c r="AC4" i="24"/>
  <c r="K4" i="24"/>
  <c r="E9" i="24"/>
  <c r="E10" i="24"/>
  <c r="K10" i="24"/>
  <c r="X10" i="24" s="1"/>
  <c r="L11" i="24"/>
  <c r="H12" i="24"/>
  <c r="X12" i="24" s="1"/>
  <c r="H19" i="24"/>
  <c r="W19" i="24"/>
  <c r="AA20" i="24"/>
  <c r="AB21" i="24"/>
  <c r="K26" i="24"/>
  <c r="BT4" i="25"/>
  <c r="BU4" i="25" s="1"/>
  <c r="T5" i="25"/>
  <c r="AB8" i="25"/>
  <c r="W8" i="25"/>
  <c r="M8" i="25"/>
  <c r="AB17" i="25"/>
  <c r="AA17" i="25"/>
  <c r="W17" i="25"/>
  <c r="BT19" i="25"/>
  <c r="BU19" i="25" s="1"/>
  <c r="S20" i="25"/>
  <c r="H10" i="26"/>
  <c r="L10" i="26"/>
  <c r="E20" i="26"/>
  <c r="X20" i="26" s="1"/>
  <c r="L20" i="26"/>
  <c r="CA20" i="26" s="1"/>
  <c r="H31" i="26"/>
  <c r="AS2" i="25"/>
  <c r="W5" i="25"/>
  <c r="L7" i="25"/>
  <c r="BR7" i="25" s="1"/>
  <c r="AA7" i="25"/>
  <c r="H21" i="25"/>
  <c r="H6" i="26"/>
  <c r="M6" i="26" s="1"/>
  <c r="H9" i="26"/>
  <c r="M9" i="26" s="1"/>
  <c r="W21" i="26"/>
  <c r="AS2" i="24"/>
  <c r="K5" i="24"/>
  <c r="K7" i="24"/>
  <c r="K9" i="24"/>
  <c r="H13" i="24"/>
  <c r="E16" i="24"/>
  <c r="AA17" i="24"/>
  <c r="T20" i="24"/>
  <c r="K23" i="24"/>
  <c r="X23" i="24" s="1"/>
  <c r="H26" i="24"/>
  <c r="X26" i="24" s="1"/>
  <c r="H29" i="24"/>
  <c r="AA29" i="24"/>
  <c r="P33" i="24"/>
  <c r="H35" i="24"/>
  <c r="S4" i="25"/>
  <c r="I38" i="25"/>
  <c r="BT5" i="25"/>
  <c r="BY5" i="25" s="1"/>
  <c r="AA5" i="25"/>
  <c r="P6" i="25"/>
  <c r="AC7" i="25"/>
  <c r="K17" i="25"/>
  <c r="H18" i="25"/>
  <c r="L20" i="25"/>
  <c r="Y20" i="25" s="1"/>
  <c r="E20" i="25"/>
  <c r="P20" i="25"/>
  <c r="AB24" i="25"/>
  <c r="AA24" i="25"/>
  <c r="H24" i="25"/>
  <c r="K25" i="25"/>
  <c r="W33" i="25"/>
  <c r="BT19" i="26"/>
  <c r="BU19" i="26" s="1"/>
  <c r="K4" i="26"/>
  <c r="K5" i="26"/>
  <c r="X6" i="26"/>
  <c r="AC20" i="26"/>
  <c r="AA20" i="26"/>
  <c r="H24" i="26"/>
  <c r="E29" i="26"/>
  <c r="K9" i="25"/>
  <c r="BT11" i="25"/>
  <c r="BU11" i="25" s="1"/>
  <c r="H11" i="25"/>
  <c r="X11" i="25" s="1"/>
  <c r="E13" i="25"/>
  <c r="L14" i="25"/>
  <c r="BT15" i="25"/>
  <c r="BW15" i="25" s="1"/>
  <c r="P16" i="25"/>
  <c r="E18" i="25"/>
  <c r="O22" i="25"/>
  <c r="E24" i="25"/>
  <c r="H33" i="25"/>
  <c r="L7" i="26"/>
  <c r="L14" i="26"/>
  <c r="BR14" i="26" s="1"/>
  <c r="E23" i="26"/>
  <c r="L32" i="26"/>
  <c r="V32" i="26" s="1"/>
  <c r="H33" i="26"/>
  <c r="BY4" i="26"/>
  <c r="P35" i="26"/>
  <c r="P33" i="26"/>
  <c r="T35" i="26"/>
  <c r="P31" i="26"/>
  <c r="T29" i="26"/>
  <c r="T26" i="26"/>
  <c r="S24" i="26"/>
  <c r="P20" i="26"/>
  <c r="T19" i="26"/>
  <c r="P26" i="26"/>
  <c r="P24" i="26"/>
  <c r="P17" i="26"/>
  <c r="T15" i="26"/>
  <c r="S30" i="26"/>
  <c r="T18" i="26"/>
  <c r="P30" i="26"/>
  <c r="T28" i="26"/>
  <c r="S20" i="26"/>
  <c r="S13" i="26"/>
  <c r="P28" i="26"/>
  <c r="P23" i="26"/>
  <c r="T22" i="26"/>
  <c r="O19" i="26"/>
  <c r="S18" i="26"/>
  <c r="P15" i="26"/>
  <c r="P13" i="26"/>
  <c r="T8" i="26"/>
  <c r="T31" i="26"/>
  <c r="O27" i="26"/>
  <c r="O18" i="26"/>
  <c r="S16" i="26"/>
  <c r="O15" i="26"/>
  <c r="O8" i="26"/>
  <c r="P6" i="26"/>
  <c r="T4" i="26"/>
  <c r="S31" i="26"/>
  <c r="O26" i="26"/>
  <c r="O23" i="26"/>
  <c r="T20" i="26"/>
  <c r="S27" i="26"/>
  <c r="S25" i="26"/>
  <c r="AA4" i="26"/>
  <c r="W4" i="26"/>
  <c r="AB4" i="26"/>
  <c r="S5" i="26"/>
  <c r="S7" i="26"/>
  <c r="AA8" i="26"/>
  <c r="W8" i="26"/>
  <c r="AB8" i="26"/>
  <c r="AA11" i="26"/>
  <c r="W11" i="26"/>
  <c r="AB11" i="26"/>
  <c r="AC11" i="26"/>
  <c r="P11" i="26"/>
  <c r="K11" i="26"/>
  <c r="M11" i="26" s="1"/>
  <c r="E12" i="26"/>
  <c r="O12" i="26"/>
  <c r="W12" i="26"/>
  <c r="S14" i="26"/>
  <c r="BT15" i="26"/>
  <c r="M15" i="26"/>
  <c r="S19" i="26"/>
  <c r="BN2" i="26"/>
  <c r="M5" i="26"/>
  <c r="W5" i="26"/>
  <c r="T7" i="26"/>
  <c r="O7" i="26"/>
  <c r="E7" i="26"/>
  <c r="BT9" i="26"/>
  <c r="T11" i="26"/>
  <c r="BT14" i="26"/>
  <c r="X15" i="26"/>
  <c r="E16" i="26"/>
  <c r="W16" i="26"/>
  <c r="L16" i="26"/>
  <c r="O17" i="26"/>
  <c r="S17" i="26"/>
  <c r="T17" i="26"/>
  <c r="E17" i="26"/>
  <c r="X17" i="26" s="1"/>
  <c r="BT17" i="26"/>
  <c r="CA34" i="26"/>
  <c r="CA30" i="26"/>
  <c r="CA23" i="26"/>
  <c r="CA14" i="26"/>
  <c r="CA17" i="26"/>
  <c r="C38" i="26"/>
  <c r="O4" i="26"/>
  <c r="P4" i="26"/>
  <c r="AC4" i="26"/>
  <c r="L5" i="26"/>
  <c r="L6" i="26"/>
  <c r="Y6" i="26" s="1"/>
  <c r="S6" i="26"/>
  <c r="P7" i="26"/>
  <c r="BT7" i="26"/>
  <c r="S9" i="26"/>
  <c r="L12" i="26"/>
  <c r="AA18" i="26"/>
  <c r="W18" i="26"/>
  <c r="AC18" i="26"/>
  <c r="AB18" i="26"/>
  <c r="P18" i="26"/>
  <c r="AS2" i="26"/>
  <c r="AV2" i="26"/>
  <c r="AY2" i="26"/>
  <c r="BG2" i="26"/>
  <c r="P5" i="26"/>
  <c r="AC6" i="26"/>
  <c r="AB6" i="26"/>
  <c r="W6" i="26"/>
  <c r="Z6" i="26"/>
  <c r="AC8" i="26"/>
  <c r="P12" i="26"/>
  <c r="BT20" i="26"/>
  <c r="Y23" i="26"/>
  <c r="V23" i="26"/>
  <c r="BS26" i="26"/>
  <c r="BT26" i="26" s="1"/>
  <c r="X26" i="26"/>
  <c r="M26" i="26"/>
  <c r="O34" i="26"/>
  <c r="T34" i="26"/>
  <c r="E34" i="26"/>
  <c r="M34" i="26" s="1"/>
  <c r="S34" i="26"/>
  <c r="S4" i="26"/>
  <c r="I38" i="26"/>
  <c r="L4" i="26"/>
  <c r="BS5" i="26"/>
  <c r="BT5" i="26" s="1"/>
  <c r="X5" i="26"/>
  <c r="O6" i="26"/>
  <c r="T6" i="26"/>
  <c r="BT6" i="26"/>
  <c r="K7" i="26"/>
  <c r="M7" i="26" s="1"/>
  <c r="W7" i="26"/>
  <c r="AB7" i="26"/>
  <c r="S8" i="26"/>
  <c r="L8" i="26"/>
  <c r="BR8" i="26" s="1"/>
  <c r="K8" i="26"/>
  <c r="M8" i="26" s="1"/>
  <c r="E9" i="26"/>
  <c r="W9" i="26"/>
  <c r="L9" i="26"/>
  <c r="S10" i="26"/>
  <c r="T10" i="26"/>
  <c r="O10" i="26"/>
  <c r="E10" i="26"/>
  <c r="M10" i="26" s="1"/>
  <c r="T12" i="26"/>
  <c r="S12" i="26"/>
  <c r="E13" i="26"/>
  <c r="M13" i="26" s="1"/>
  <c r="X13" i="26"/>
  <c r="BT25" i="26"/>
  <c r="AC28" i="26"/>
  <c r="W28" i="26"/>
  <c r="AB28" i="26"/>
  <c r="K28" i="26"/>
  <c r="M28" i="26" s="1"/>
  <c r="L28" i="26"/>
  <c r="O33" i="26"/>
  <c r="P19" i="26"/>
  <c r="AC21" i="26"/>
  <c r="AB21" i="26"/>
  <c r="AA21" i="26"/>
  <c r="K21" i="26"/>
  <c r="M21" i="26" s="1"/>
  <c r="L21" i="26"/>
  <c r="AA22" i="26"/>
  <c r="W22" i="26"/>
  <c r="AB22" i="26"/>
  <c r="P22" i="26"/>
  <c r="O25" i="26"/>
  <c r="E25" i="26"/>
  <c r="T25" i="26"/>
  <c r="AA29" i="26"/>
  <c r="W29" i="26"/>
  <c r="AC29" i="26"/>
  <c r="AB29" i="26"/>
  <c r="P29" i="26"/>
  <c r="T32" i="26"/>
  <c r="S32" i="26"/>
  <c r="E32" i="26"/>
  <c r="O32" i="26"/>
  <c r="F38" i="26"/>
  <c r="H4" i="26"/>
  <c r="X4" i="26" s="1"/>
  <c r="T5" i="26"/>
  <c r="O5" i="26"/>
  <c r="BT8" i="26"/>
  <c r="P9" i="26"/>
  <c r="BT10" i="26"/>
  <c r="BS11" i="26"/>
  <c r="BT11" i="26" s="1"/>
  <c r="O14" i="26"/>
  <c r="E14" i="26"/>
  <c r="T14" i="26"/>
  <c r="BT18" i="26"/>
  <c r="M20" i="26"/>
  <c r="BT21" i="26"/>
  <c r="BS22" i="26"/>
  <c r="BT22" i="26" s="1"/>
  <c r="K22" i="26"/>
  <c r="M22" i="26" s="1"/>
  <c r="BT29" i="26"/>
  <c r="T9" i="26"/>
  <c r="O9" i="26"/>
  <c r="Z10" i="26"/>
  <c r="V10" i="26"/>
  <c r="AC10" i="26"/>
  <c r="O11" i="26"/>
  <c r="M12" i="26"/>
  <c r="L13" i="26"/>
  <c r="Y13" i="26" s="1"/>
  <c r="P14" i="26"/>
  <c r="S15" i="26"/>
  <c r="L15" i="26"/>
  <c r="Z15" i="26" s="1"/>
  <c r="P16" i="26"/>
  <c r="AC17" i="26"/>
  <c r="Y17" i="26"/>
  <c r="W17" i="26"/>
  <c r="AB17" i="26"/>
  <c r="T27" i="26"/>
  <c r="P27" i="26"/>
  <c r="BT28" i="26"/>
  <c r="O29" i="26"/>
  <c r="L30" i="26"/>
  <c r="H30" i="26"/>
  <c r="M30" i="26" s="1"/>
  <c r="L31" i="26"/>
  <c r="CA31" i="26" s="1"/>
  <c r="K31" i="26"/>
  <c r="M31" i="26" s="1"/>
  <c r="X10" i="26"/>
  <c r="AA10" i="26"/>
  <c r="AC13" i="26"/>
  <c r="Z13" i="26"/>
  <c r="AA13" i="26"/>
  <c r="AA15" i="26"/>
  <c r="W15" i="26"/>
  <c r="AC15" i="26"/>
  <c r="BS16" i="26"/>
  <c r="BT16" i="26" s="1"/>
  <c r="X16" i="26"/>
  <c r="M16" i="26"/>
  <c r="K18" i="26"/>
  <c r="M18" i="26" s="1"/>
  <c r="L18" i="26"/>
  <c r="E19" i="26"/>
  <c r="L19" i="26"/>
  <c r="CA19" i="26" s="1"/>
  <c r="K19" i="26"/>
  <c r="T21" i="26"/>
  <c r="S21" i="26"/>
  <c r="O21" i="26"/>
  <c r="T23" i="26"/>
  <c r="S23" i="26"/>
  <c r="W23" i="26"/>
  <c r="E24" i="26"/>
  <c r="BS30" i="26"/>
  <c r="BT30" i="26" s="1"/>
  <c r="X30" i="26"/>
  <c r="AC31" i="26"/>
  <c r="Y31" i="26"/>
  <c r="AB31" i="26"/>
  <c r="W31" i="26"/>
  <c r="Z31" i="26"/>
  <c r="X31" i="26"/>
  <c r="BT31" i="26"/>
  <c r="AA19" i="26"/>
  <c r="W19" i="26"/>
  <c r="P25" i="26"/>
  <c r="S26" i="26"/>
  <c r="BS27" i="26"/>
  <c r="BT27" i="26" s="1"/>
  <c r="BT34" i="26"/>
  <c r="T16" i="26"/>
  <c r="O16" i="26"/>
  <c r="AC19" i="26"/>
  <c r="P21" i="26"/>
  <c r="O22" i="26"/>
  <c r="M23" i="26"/>
  <c r="L24" i="26"/>
  <c r="CA24" i="26" s="1"/>
  <c r="L26" i="26"/>
  <c r="BR32" i="26"/>
  <c r="BR34" i="26"/>
  <c r="BR26" i="26"/>
  <c r="BR23" i="26"/>
  <c r="BR19" i="26"/>
  <c r="P10" i="26"/>
  <c r="BR10" i="26"/>
  <c r="S11" i="26"/>
  <c r="L11" i="26"/>
  <c r="BR11" i="26" s="1"/>
  <c r="BS12" i="26"/>
  <c r="BT12" i="26" s="1"/>
  <c r="X12" i="26"/>
  <c r="O13" i="26"/>
  <c r="T13" i="26"/>
  <c r="BT13" i="26"/>
  <c r="Z14" i="26"/>
  <c r="V14" i="26"/>
  <c r="K14" i="26"/>
  <c r="W14" i="26"/>
  <c r="AB14" i="26"/>
  <c r="H19" i="26"/>
  <c r="O20" i="26"/>
  <c r="W20" i="26"/>
  <c r="AC24" i="26"/>
  <c r="AA24" i="26"/>
  <c r="AA26" i="26"/>
  <c r="W26" i="26"/>
  <c r="Z26" i="26"/>
  <c r="AB26" i="26"/>
  <c r="E27" i="26"/>
  <c r="X27" i="26" s="1"/>
  <c r="W27" i="26"/>
  <c r="L27" i="26"/>
  <c r="O28" i="26"/>
  <c r="S28" i="26"/>
  <c r="BS32" i="26"/>
  <c r="BT32" i="26" s="1"/>
  <c r="S22" i="26"/>
  <c r="L22" i="26"/>
  <c r="V22" i="26" s="1"/>
  <c r="BS23" i="26"/>
  <c r="BT23" i="26" s="1"/>
  <c r="X23" i="26"/>
  <c r="O24" i="26"/>
  <c r="T24" i="26"/>
  <c r="BT24" i="26"/>
  <c r="Z25" i="26"/>
  <c r="V25" i="26"/>
  <c r="K25" i="26"/>
  <c r="W25" i="26"/>
  <c r="AB25" i="26"/>
  <c r="S29" i="26"/>
  <c r="L29" i="26"/>
  <c r="Z29" i="26" s="1"/>
  <c r="K29" i="26"/>
  <c r="W30" i="26"/>
  <c r="O31" i="26"/>
  <c r="AB32" i="26"/>
  <c r="AA32" i="26"/>
  <c r="W32" i="26"/>
  <c r="Z32" i="26"/>
  <c r="P32" i="26"/>
  <c r="E33" i="26"/>
  <c r="M33" i="26" s="1"/>
  <c r="L33" i="26"/>
  <c r="AA35" i="26"/>
  <c r="W35" i="26"/>
  <c r="AC35" i="26"/>
  <c r="X35" i="26"/>
  <c r="BT35" i="26"/>
  <c r="H29" i="26"/>
  <c r="T30" i="26"/>
  <c r="O30" i="26"/>
  <c r="BT33" i="26"/>
  <c r="Z34" i="26"/>
  <c r="P34" i="26"/>
  <c r="S35" i="26"/>
  <c r="L35" i="26"/>
  <c r="K35" i="26"/>
  <c r="M35" i="26" s="1"/>
  <c r="K32" i="26"/>
  <c r="M32" i="26" s="1"/>
  <c r="S33" i="26"/>
  <c r="W33" i="26"/>
  <c r="AA33" i="26"/>
  <c r="AB34" i="26"/>
  <c r="O35" i="26"/>
  <c r="T33" i="26"/>
  <c r="AB33" i="26"/>
  <c r="Y34" i="26"/>
  <c r="AC34" i="26"/>
  <c r="Y33" i="26"/>
  <c r="V34" i="26"/>
  <c r="BR14" i="25"/>
  <c r="Z7" i="25"/>
  <c r="BY12" i="25"/>
  <c r="BU12" i="25"/>
  <c r="BW12" i="25"/>
  <c r="V13" i="25"/>
  <c r="BR13" i="25"/>
  <c r="Y13" i="25"/>
  <c r="Z13" i="25"/>
  <c r="BW16" i="25"/>
  <c r="BU16" i="25"/>
  <c r="BY16" i="25"/>
  <c r="BY11" i="25"/>
  <c r="BW11" i="25"/>
  <c r="BY15" i="25"/>
  <c r="BU15" i="25"/>
  <c r="BW4" i="25"/>
  <c r="BY4" i="25"/>
  <c r="BU5" i="25"/>
  <c r="BW5" i="25"/>
  <c r="BY19" i="25"/>
  <c r="AC4" i="25"/>
  <c r="T6" i="25"/>
  <c r="BS6" i="25"/>
  <c r="BT6" i="25" s="1"/>
  <c r="O7" i="25"/>
  <c r="O10" i="25"/>
  <c r="S10" i="25"/>
  <c r="W11" i="25"/>
  <c r="AB12" i="25"/>
  <c r="AC26" i="25"/>
  <c r="W26" i="25"/>
  <c r="AA26" i="25"/>
  <c r="T35" i="25"/>
  <c r="S33" i="25"/>
  <c r="P30" i="25"/>
  <c r="O35" i="25"/>
  <c r="S34" i="25"/>
  <c r="O28" i="25"/>
  <c r="P25" i="25"/>
  <c r="T23" i="25"/>
  <c r="P35" i="25"/>
  <c r="P33" i="25"/>
  <c r="S31" i="25"/>
  <c r="S29" i="25"/>
  <c r="P26" i="25"/>
  <c r="P21" i="25"/>
  <c r="O20" i="25"/>
  <c r="P14" i="25"/>
  <c r="T12" i="25"/>
  <c r="P29" i="25"/>
  <c r="S24" i="25"/>
  <c r="BN2" i="25"/>
  <c r="F38" i="25"/>
  <c r="O4" i="25"/>
  <c r="E5" i="25"/>
  <c r="M5" i="25" s="1"/>
  <c r="W7" i="25"/>
  <c r="S8" i="25"/>
  <c r="E10" i="25"/>
  <c r="M10" i="25" s="1"/>
  <c r="S14" i="25"/>
  <c r="W15" i="25"/>
  <c r="T17" i="25"/>
  <c r="S17" i="25"/>
  <c r="W18" i="25"/>
  <c r="W21" i="25"/>
  <c r="E21" i="25"/>
  <c r="X21" i="25" s="1"/>
  <c r="CA29" i="25"/>
  <c r="CA13" i="25"/>
  <c r="CA9" i="25"/>
  <c r="CA14" i="25"/>
  <c r="CA19" i="25"/>
  <c r="X5" i="25"/>
  <c r="S6" i="25"/>
  <c r="S7" i="25"/>
  <c r="BT8" i="25"/>
  <c r="X18" i="25"/>
  <c r="BT21" i="25"/>
  <c r="S28" i="25"/>
  <c r="L28" i="25"/>
  <c r="BR28" i="25" s="1"/>
  <c r="K28" i="25"/>
  <c r="M28" i="25" s="1"/>
  <c r="K31" i="25"/>
  <c r="M31" i="25" s="1"/>
  <c r="L31" i="25"/>
  <c r="CA31" i="25" s="1"/>
  <c r="T32" i="25"/>
  <c r="S32" i="25"/>
  <c r="O32" i="25"/>
  <c r="K32" i="25"/>
  <c r="P32" i="25"/>
  <c r="E33" i="25"/>
  <c r="X33" i="25" s="1"/>
  <c r="L33" i="25"/>
  <c r="K33" i="25"/>
  <c r="BT25" i="25"/>
  <c r="BT34" i="25"/>
  <c r="L11" i="25"/>
  <c r="Z11" i="25" s="1"/>
  <c r="AA12" i="25"/>
  <c r="W12" i="25"/>
  <c r="AC14" i="25"/>
  <c r="Y14" i="25"/>
  <c r="AB14" i="25"/>
  <c r="W14" i="25"/>
  <c r="L18" i="25"/>
  <c r="Y18" i="25" s="1"/>
  <c r="AA23" i="25"/>
  <c r="W23" i="25"/>
  <c r="AC23" i="25"/>
  <c r="AB23" i="25"/>
  <c r="O25" i="25"/>
  <c r="T25" i="25"/>
  <c r="S25" i="25"/>
  <c r="BT27" i="25"/>
  <c r="O5" i="25"/>
  <c r="AB5" i="25"/>
  <c r="P7" i="25"/>
  <c r="X8" i="25"/>
  <c r="T9" i="25"/>
  <c r="V9" i="25"/>
  <c r="AC10" i="25"/>
  <c r="P10" i="25"/>
  <c r="BT10" i="25"/>
  <c r="O11" i="25"/>
  <c r="S13" i="25"/>
  <c r="Z14" i="25"/>
  <c r="BT14" i="25"/>
  <c r="L21" i="25"/>
  <c r="T22" i="25"/>
  <c r="S22" i="25"/>
  <c r="L24" i="25"/>
  <c r="AC25" i="25"/>
  <c r="AB25" i="25"/>
  <c r="W25" i="25"/>
  <c r="AA25" i="25"/>
  <c r="E25" i="25"/>
  <c r="X25" i="25" s="1"/>
  <c r="S26" i="25"/>
  <c r="T28" i="25"/>
  <c r="V29" i="25"/>
  <c r="L34" i="25"/>
  <c r="Z34" i="25" s="1"/>
  <c r="H34" i="25"/>
  <c r="AY2" i="25"/>
  <c r="BG2" i="25"/>
  <c r="C38" i="25"/>
  <c r="K4" i="25"/>
  <c r="AA4" i="25"/>
  <c r="P5" i="25"/>
  <c r="S5" i="25"/>
  <c r="AC5" i="25"/>
  <c r="L6" i="25"/>
  <c r="O6" i="25"/>
  <c r="BS7" i="25"/>
  <c r="BT7" i="25" s="1"/>
  <c r="O8" i="25"/>
  <c r="L8" i="25"/>
  <c r="Y8" i="25" s="1"/>
  <c r="T8" i="25"/>
  <c r="AB9" i="25"/>
  <c r="AC9" i="25"/>
  <c r="W9" i="25"/>
  <c r="E9" i="25"/>
  <c r="O9" i="25"/>
  <c r="Y9" i="25"/>
  <c r="AJ9" i="25"/>
  <c r="BR9" i="25"/>
  <c r="T10" i="25"/>
  <c r="M11" i="25"/>
  <c r="S11" i="25"/>
  <c r="CA11" i="25"/>
  <c r="O12" i="25"/>
  <c r="BS13" i="25"/>
  <c r="BT13" i="25" s="1"/>
  <c r="K14" i="25"/>
  <c r="T14" i="25"/>
  <c r="AA14" i="25"/>
  <c r="T15" i="25"/>
  <c r="O15" i="25"/>
  <c r="L17" i="25"/>
  <c r="BR17" i="25" s="1"/>
  <c r="H17" i="25"/>
  <c r="O17" i="25"/>
  <c r="AB20" i="25"/>
  <c r="AA20" i="25"/>
  <c r="K20" i="25"/>
  <c r="M20" i="25" s="1"/>
  <c r="O21" i="25"/>
  <c r="S21" i="25"/>
  <c r="AA22" i="25"/>
  <c r="E22" i="25"/>
  <c r="K22" i="25"/>
  <c r="L22" i="25"/>
  <c r="CA22" i="25" s="1"/>
  <c r="P24" i="25"/>
  <c r="T27" i="25"/>
  <c r="AC30" i="25"/>
  <c r="AB30" i="25"/>
  <c r="W30" i="25"/>
  <c r="AA30" i="25"/>
  <c r="K30" i="25"/>
  <c r="M30" i="25" s="1"/>
  <c r="L30" i="25"/>
  <c r="AV2" i="25"/>
  <c r="BR31" i="25"/>
  <c r="BR19" i="25"/>
  <c r="BR6" i="25"/>
  <c r="BR30" i="25"/>
  <c r="BR24" i="25"/>
  <c r="BR22" i="25"/>
  <c r="H4" i="25"/>
  <c r="L4" i="25"/>
  <c r="W4" i="25"/>
  <c r="AB4" i="25"/>
  <c r="L5" i="25"/>
  <c r="Y5" i="25" s="1"/>
  <c r="AA6" i="25"/>
  <c r="W6" i="25"/>
  <c r="AC6" i="25"/>
  <c r="E7" i="25"/>
  <c r="H7" i="25"/>
  <c r="AC8" i="25"/>
  <c r="V8" i="25"/>
  <c r="AA8" i="25"/>
  <c r="BS9" i="25"/>
  <c r="BT9" i="25" s="1"/>
  <c r="P9" i="25"/>
  <c r="S9" i="25"/>
  <c r="Z9" i="25"/>
  <c r="X10" i="25"/>
  <c r="L10" i="25"/>
  <c r="BR10" i="25" s="1"/>
  <c r="AB10" i="25"/>
  <c r="V11" i="25"/>
  <c r="AA11" i="25"/>
  <c r="P11" i="25"/>
  <c r="T11" i="25"/>
  <c r="AB11" i="25"/>
  <c r="S12" i="25"/>
  <c r="L12" i="25"/>
  <c r="BR12" i="25" s="1"/>
  <c r="K12" i="25"/>
  <c r="H13" i="25"/>
  <c r="W13" i="25"/>
  <c r="O14" i="25"/>
  <c r="V14" i="25"/>
  <c r="E15" i="25"/>
  <c r="K15" i="25"/>
  <c r="L15" i="25"/>
  <c r="Y15" i="25" s="1"/>
  <c r="S15" i="25"/>
  <c r="AA15" i="25"/>
  <c r="E16" i="25"/>
  <c r="M16" i="25" s="1"/>
  <c r="O16" i="25"/>
  <c r="T16" i="25"/>
  <c r="P17" i="25"/>
  <c r="P18" i="25"/>
  <c r="S19" i="25"/>
  <c r="O19" i="25"/>
  <c r="E19" i="25"/>
  <c r="T19" i="25"/>
  <c r="BS20" i="25"/>
  <c r="BT20" i="25" s="1"/>
  <c r="AC20" i="25"/>
  <c r="T21" i="25"/>
  <c r="W22" i="25"/>
  <c r="S23" i="25"/>
  <c r="L23" i="25"/>
  <c r="BR23" i="25" s="1"/>
  <c r="K23" i="25"/>
  <c r="BT23" i="25"/>
  <c r="W24" i="25"/>
  <c r="L25" i="25"/>
  <c r="Y25" i="25" s="1"/>
  <c r="L26" i="25"/>
  <c r="Y26" i="25" s="1"/>
  <c r="K26" i="25"/>
  <c r="M26" i="25" s="1"/>
  <c r="AB26" i="25"/>
  <c r="BR33" i="25"/>
  <c r="S16" i="25"/>
  <c r="L16" i="25"/>
  <c r="BR16" i="25" s="1"/>
  <c r="BS17" i="25"/>
  <c r="BT17" i="25" s="1"/>
  <c r="O18" i="25"/>
  <c r="T18" i="25"/>
  <c r="BT18" i="25"/>
  <c r="V19" i="25"/>
  <c r="K19" i="25"/>
  <c r="W19" i="25"/>
  <c r="AB19" i="25"/>
  <c r="AC21" i="25"/>
  <c r="Y21" i="25"/>
  <c r="V21" i="25"/>
  <c r="AA21" i="25"/>
  <c r="P22" i="25"/>
  <c r="P27" i="25"/>
  <c r="AA28" i="25"/>
  <c r="W28" i="25"/>
  <c r="V28" i="25"/>
  <c r="E29" i="25"/>
  <c r="X29" i="25" s="1"/>
  <c r="W29" i="25"/>
  <c r="Y31" i="25"/>
  <c r="AA31" i="25"/>
  <c r="P31" i="25"/>
  <c r="AB31" i="25"/>
  <c r="L32" i="25"/>
  <c r="H32" i="25"/>
  <c r="W32" i="25"/>
  <c r="M35" i="25"/>
  <c r="H12" i="25"/>
  <c r="T13" i="25"/>
  <c r="O13" i="25"/>
  <c r="AA16" i="25"/>
  <c r="W16" i="25"/>
  <c r="AC16" i="25"/>
  <c r="E17" i="25"/>
  <c r="AC18" i="25"/>
  <c r="AA18" i="25"/>
  <c r="P19" i="25"/>
  <c r="T20" i="25"/>
  <c r="BT22" i="25"/>
  <c r="O23" i="25"/>
  <c r="BS24" i="25"/>
  <c r="BT24" i="25" s="1"/>
  <c r="X24" i="25"/>
  <c r="M24" i="25"/>
  <c r="BS28" i="25"/>
  <c r="BT28" i="25" s="1"/>
  <c r="O30" i="25"/>
  <c r="T30" i="25"/>
  <c r="S30" i="25"/>
  <c r="BT30" i="25"/>
  <c r="P34" i="25"/>
  <c r="BT35" i="25"/>
  <c r="H23" i="25"/>
  <c r="X23" i="25" s="1"/>
  <c r="T24" i="25"/>
  <c r="O24" i="25"/>
  <c r="O27" i="25"/>
  <c r="E27" i="25"/>
  <c r="X27" i="25" s="1"/>
  <c r="S27" i="25"/>
  <c r="BS31" i="25"/>
  <c r="BT31" i="25" s="1"/>
  <c r="X31" i="25"/>
  <c r="S35" i="25"/>
  <c r="L35" i="25"/>
  <c r="BR35" i="25" s="1"/>
  <c r="O26" i="25"/>
  <c r="T26" i="25"/>
  <c r="BT26" i="25"/>
  <c r="Z27" i="25"/>
  <c r="K27" i="25"/>
  <c r="W27" i="25"/>
  <c r="AB27" i="25"/>
  <c r="BS29" i="25"/>
  <c r="BT29" i="25" s="1"/>
  <c r="T31" i="25"/>
  <c r="O31" i="25"/>
  <c r="E32" i="25"/>
  <c r="X32" i="25" s="1"/>
  <c r="O34" i="25"/>
  <c r="E34" i="25"/>
  <c r="T34" i="25"/>
  <c r="T29" i="25"/>
  <c r="O29" i="25"/>
  <c r="AC33" i="25"/>
  <c r="Y33" i="25"/>
  <c r="Z33" i="25"/>
  <c r="AA33" i="25"/>
  <c r="AA35" i="25"/>
  <c r="W35" i="25"/>
  <c r="Z35" i="25"/>
  <c r="AB35" i="25"/>
  <c r="BS32" i="25"/>
  <c r="BT32" i="25" s="1"/>
  <c r="O33" i="25"/>
  <c r="T33" i="25"/>
  <c r="BT33" i="25"/>
  <c r="K34" i="25"/>
  <c r="M34" i="25" s="1"/>
  <c r="U34" i="25" s="1"/>
  <c r="BF34" i="25" s="1"/>
  <c r="W34" i="25"/>
  <c r="AB34" i="25"/>
  <c r="BY19" i="24"/>
  <c r="BU19" i="24"/>
  <c r="BW19" i="24"/>
  <c r="BG2" i="24"/>
  <c r="K6" i="24"/>
  <c r="M6" i="24" s="1"/>
  <c r="L6" i="24"/>
  <c r="Y6" i="24" s="1"/>
  <c r="BS12" i="24"/>
  <c r="BT12" i="24" s="1"/>
  <c r="P17" i="24"/>
  <c r="K17" i="24"/>
  <c r="BU24" i="24"/>
  <c r="AY2" i="24"/>
  <c r="AA6" i="24"/>
  <c r="AC6" i="24"/>
  <c r="AA8" i="24"/>
  <c r="W8" i="24"/>
  <c r="AB8" i="24"/>
  <c r="AC8" i="24"/>
  <c r="P8" i="24"/>
  <c r="K8" i="24"/>
  <c r="M8" i="24" s="1"/>
  <c r="BU8" i="24"/>
  <c r="BY8" i="24"/>
  <c r="BW8" i="24"/>
  <c r="W9" i="24"/>
  <c r="BW11" i="24"/>
  <c r="T13" i="24"/>
  <c r="S13" i="24"/>
  <c r="BU16" i="24"/>
  <c r="BY16" i="24"/>
  <c r="L17" i="24"/>
  <c r="H17" i="24"/>
  <c r="S17" i="24"/>
  <c r="BY18" i="24"/>
  <c r="BW18" i="24"/>
  <c r="BU18" i="24"/>
  <c r="AV2" i="24"/>
  <c r="BS4" i="24"/>
  <c r="BT4" i="24" s="1"/>
  <c r="S4" i="24"/>
  <c r="O6" i="24"/>
  <c r="AJ7" i="24"/>
  <c r="T8" i="24"/>
  <c r="AC14" i="24"/>
  <c r="Y14" i="24"/>
  <c r="W14" i="24"/>
  <c r="AB14" i="24"/>
  <c r="V14" i="24"/>
  <c r="AA14" i="24"/>
  <c r="K14" i="24"/>
  <c r="M14" i="24" s="1"/>
  <c r="L14" i="24"/>
  <c r="BT23" i="24"/>
  <c r="BN2" i="24"/>
  <c r="O5" i="24"/>
  <c r="S5" i="24"/>
  <c r="E5" i="24"/>
  <c r="X5" i="24" s="1"/>
  <c r="M5" i="24"/>
  <c r="Z5" i="24"/>
  <c r="BT5" i="24"/>
  <c r="W6" i="24"/>
  <c r="BT6" i="24"/>
  <c r="BT7" i="24"/>
  <c r="L9" i="24"/>
  <c r="M10" i="24"/>
  <c r="O13" i="24"/>
  <c r="BT14" i="24"/>
  <c r="L25" i="24"/>
  <c r="H25" i="24"/>
  <c r="X25" i="24" s="1"/>
  <c r="BT26" i="24"/>
  <c r="E28" i="24"/>
  <c r="O28" i="24"/>
  <c r="L28" i="24"/>
  <c r="K28" i="24"/>
  <c r="AC35" i="24"/>
  <c r="W35" i="24"/>
  <c r="AB35" i="24"/>
  <c r="AA35" i="24"/>
  <c r="S32" i="24"/>
  <c r="P34" i="24"/>
  <c r="P30" i="24"/>
  <c r="T32" i="24"/>
  <c r="O35" i="24"/>
  <c r="T28" i="24"/>
  <c r="P26" i="24"/>
  <c r="T24" i="24"/>
  <c r="O32" i="24"/>
  <c r="S29" i="24"/>
  <c r="T23" i="24"/>
  <c r="S23" i="24"/>
  <c r="P21" i="24"/>
  <c r="P18" i="24"/>
  <c r="T16" i="24"/>
  <c r="S33" i="24"/>
  <c r="O27" i="24"/>
  <c r="C38" i="24"/>
  <c r="E4" i="24"/>
  <c r="X4" i="24" s="1"/>
  <c r="L4" i="24"/>
  <c r="AC5" i="24"/>
  <c r="AA5" i="24"/>
  <c r="P6" i="24"/>
  <c r="S6" i="24"/>
  <c r="S7" i="24"/>
  <c r="T9" i="24"/>
  <c r="S9" i="24"/>
  <c r="P9" i="24"/>
  <c r="W10" i="24"/>
  <c r="O11" i="24"/>
  <c r="E11" i="24"/>
  <c r="S11" i="24"/>
  <c r="O12" i="24"/>
  <c r="P13" i="24"/>
  <c r="T14" i="24"/>
  <c r="S15" i="24"/>
  <c r="BT15" i="24"/>
  <c r="O16" i="24"/>
  <c r="BS17" i="24"/>
  <c r="BT17" i="24" s="1"/>
  <c r="T18" i="24"/>
  <c r="T19" i="24"/>
  <c r="O19" i="24"/>
  <c r="O20" i="24"/>
  <c r="P22" i="24"/>
  <c r="O24" i="24"/>
  <c r="BS25" i="24"/>
  <c r="BT25" i="24" s="1"/>
  <c r="P25" i="24"/>
  <c r="S26" i="24"/>
  <c r="BS32" i="24"/>
  <c r="BT32" i="24" s="1"/>
  <c r="X32" i="24"/>
  <c r="M32" i="24"/>
  <c r="BT35" i="24"/>
  <c r="T4" i="24"/>
  <c r="O4" i="24"/>
  <c r="P5" i="24"/>
  <c r="W5" i="24"/>
  <c r="AB5" i="24"/>
  <c r="T6" i="24"/>
  <c r="Z7" i="24"/>
  <c r="V7" i="24"/>
  <c r="AC7" i="24"/>
  <c r="E7" i="24"/>
  <c r="M7" i="24" s="1"/>
  <c r="O7" i="24"/>
  <c r="Y7" i="24"/>
  <c r="O8" i="24"/>
  <c r="X8" i="24"/>
  <c r="L10" i="24"/>
  <c r="P10" i="24"/>
  <c r="P11" i="24"/>
  <c r="T11" i="24"/>
  <c r="S12" i="24"/>
  <c r="L12" i="24"/>
  <c r="P12" i="24"/>
  <c r="BS13" i="24"/>
  <c r="BT13" i="24" s="1"/>
  <c r="AA15" i="24"/>
  <c r="P15" i="24"/>
  <c r="T15" i="24"/>
  <c r="AB15" i="24"/>
  <c r="S16" i="24"/>
  <c r="L16" i="24"/>
  <c r="K16" i="24"/>
  <c r="P16" i="24"/>
  <c r="W17" i="24"/>
  <c r="O18" i="24"/>
  <c r="L18" i="24"/>
  <c r="Y19" i="24"/>
  <c r="E19" i="24"/>
  <c r="K19" i="24"/>
  <c r="L19" i="24"/>
  <c r="S19" i="24"/>
  <c r="AA19" i="24"/>
  <c r="S20" i="24"/>
  <c r="O22" i="24"/>
  <c r="S22" i="24"/>
  <c r="T22" i="24"/>
  <c r="E22" i="24"/>
  <c r="L23" i="24"/>
  <c r="S25" i="24"/>
  <c r="T26" i="24"/>
  <c r="AB27" i="24"/>
  <c r="AC27" i="24"/>
  <c r="K27" i="24"/>
  <c r="M27" i="24" s="1"/>
  <c r="L27" i="24"/>
  <c r="O34" i="24"/>
  <c r="S34" i="24"/>
  <c r="T34" i="24"/>
  <c r="I38" i="24"/>
  <c r="F38" i="24"/>
  <c r="W4" i="24"/>
  <c r="X7" i="24"/>
  <c r="T7" i="24"/>
  <c r="AA7" i="24"/>
  <c r="AC10" i="24"/>
  <c r="S10" i="24"/>
  <c r="AA10" i="24"/>
  <c r="AA12" i="24"/>
  <c r="W12" i="24"/>
  <c r="T12" i="24"/>
  <c r="AB12" i="24"/>
  <c r="E13" i="24"/>
  <c r="X13" i="24" s="1"/>
  <c r="W13" i="24"/>
  <c r="L13" i="24"/>
  <c r="O14" i="24"/>
  <c r="S14" i="24"/>
  <c r="L15" i="24"/>
  <c r="Z15" i="24" s="1"/>
  <c r="W15" i="24"/>
  <c r="AC15" i="24"/>
  <c r="AA16" i="24"/>
  <c r="W16" i="24"/>
  <c r="AB16" i="24"/>
  <c r="AC18" i="24"/>
  <c r="AB18" i="24"/>
  <c r="W18" i="24"/>
  <c r="E18" i="24"/>
  <c r="P19" i="24"/>
  <c r="AB19" i="24"/>
  <c r="E20" i="24"/>
  <c r="X20" i="24" s="1"/>
  <c r="L20" i="24"/>
  <c r="P20" i="24"/>
  <c r="O21" i="24"/>
  <c r="S21" i="24"/>
  <c r="E21" i="24"/>
  <c r="X21" i="24" s="1"/>
  <c r="T21" i="24"/>
  <c r="O23" i="24"/>
  <c r="AA24" i="24"/>
  <c r="W24" i="24"/>
  <c r="AC24" i="24"/>
  <c r="E24" i="24"/>
  <c r="P24" i="24"/>
  <c r="AC26" i="24"/>
  <c r="Y26" i="24"/>
  <c r="AB26" i="24"/>
  <c r="W26" i="24"/>
  <c r="V26" i="24"/>
  <c r="Z26" i="24"/>
  <c r="BT31" i="24"/>
  <c r="AC34" i="24"/>
  <c r="AB34" i="24"/>
  <c r="W34" i="24"/>
  <c r="AA34" i="24"/>
  <c r="E34" i="24"/>
  <c r="K34" i="24"/>
  <c r="M34" i="24" s="1"/>
  <c r="L34" i="24"/>
  <c r="P29" i="24"/>
  <c r="K29" i="24"/>
  <c r="E30" i="24"/>
  <c r="X30" i="24" s="1"/>
  <c r="W30" i="24"/>
  <c r="L30" i="24"/>
  <c r="Y30" i="24" s="1"/>
  <c r="BT21" i="24"/>
  <c r="P7" i="24"/>
  <c r="S8" i="24"/>
  <c r="L8" i="24"/>
  <c r="Z8" i="24" s="1"/>
  <c r="BS9" i="24"/>
  <c r="BT9" i="24" s="1"/>
  <c r="O10" i="24"/>
  <c r="T10" i="24"/>
  <c r="BT10" i="24"/>
  <c r="Z11" i="24"/>
  <c r="V11" i="24"/>
  <c r="K11" i="24"/>
  <c r="W11" i="24"/>
  <c r="AB11" i="24"/>
  <c r="H16" i="24"/>
  <c r="X16" i="24" s="1"/>
  <c r="T17" i="24"/>
  <c r="O17" i="24"/>
  <c r="BS20" i="24"/>
  <c r="BT20" i="24" s="1"/>
  <c r="AC21" i="24"/>
  <c r="Z21" i="24"/>
  <c r="AC22" i="24"/>
  <c r="AB22" i="24"/>
  <c r="K22" i="24"/>
  <c r="L22" i="24"/>
  <c r="BT22" i="24"/>
  <c r="M23" i="24"/>
  <c r="T27" i="24"/>
  <c r="S27" i="24"/>
  <c r="BT27" i="24"/>
  <c r="L29" i="24"/>
  <c r="T33" i="24"/>
  <c r="O33" i="24"/>
  <c r="K35" i="24"/>
  <c r="M35" i="24" s="1"/>
  <c r="L35" i="24"/>
  <c r="V35" i="24" s="1"/>
  <c r="W20" i="24"/>
  <c r="AC20" i="24"/>
  <c r="X22" i="24"/>
  <c r="AA23" i="24"/>
  <c r="P23" i="24"/>
  <c r="AB23" i="24"/>
  <c r="S24" i="24"/>
  <c r="L24" i="24"/>
  <c r="K24" i="24"/>
  <c r="W25" i="24"/>
  <c r="O26" i="24"/>
  <c r="BS28" i="24"/>
  <c r="BT28" i="24" s="1"/>
  <c r="E29" i="24"/>
  <c r="W29" i="24"/>
  <c r="H24" i="24"/>
  <c r="H38" i="24" s="1"/>
  <c r="T25" i="24"/>
  <c r="O25" i="24"/>
  <c r="P27" i="24"/>
  <c r="S28" i="24"/>
  <c r="P28" i="24"/>
  <c r="BS29" i="24"/>
  <c r="BT29" i="24" s="1"/>
  <c r="O30" i="24"/>
  <c r="T30" i="24"/>
  <c r="S30" i="24"/>
  <c r="O31" i="24"/>
  <c r="E31" i="24"/>
  <c r="T31" i="24"/>
  <c r="S31" i="24"/>
  <c r="AA32" i="24"/>
  <c r="W32" i="24"/>
  <c r="AC32" i="24"/>
  <c r="P32" i="24"/>
  <c r="AA28" i="24"/>
  <c r="W28" i="24"/>
  <c r="AC28" i="24"/>
  <c r="AC30" i="24"/>
  <c r="AA30" i="24"/>
  <c r="E33" i="24"/>
  <c r="X33" i="24" s="1"/>
  <c r="W33" i="24"/>
  <c r="L33" i="24"/>
  <c r="T35" i="24"/>
  <c r="S35" i="24"/>
  <c r="T29" i="24"/>
  <c r="O29" i="24"/>
  <c r="P31" i="24"/>
  <c r="L32" i="24"/>
  <c r="BS33" i="24"/>
  <c r="BT33" i="24" s="1"/>
  <c r="BT34" i="24"/>
  <c r="BT30" i="24"/>
  <c r="Z31" i="24"/>
  <c r="V31" i="24"/>
  <c r="K31" i="24"/>
  <c r="W31" i="24"/>
  <c r="AB31" i="24"/>
  <c r="Z30" i="24" l="1"/>
  <c r="M28" i="24"/>
  <c r="V34" i="25"/>
  <c r="X17" i="25"/>
  <c r="BR15" i="25"/>
  <c r="X22" i="25"/>
  <c r="CA18" i="25"/>
  <c r="U6" i="25"/>
  <c r="BI6" i="25" s="1"/>
  <c r="U10" i="26"/>
  <c r="M18" i="25"/>
  <c r="M25" i="24"/>
  <c r="V6" i="24"/>
  <c r="V18" i="25"/>
  <c r="X15" i="25"/>
  <c r="Y22" i="25"/>
  <c r="Z18" i="25"/>
  <c r="U33" i="26"/>
  <c r="BR29" i="26"/>
  <c r="X28" i="26"/>
  <c r="Z11" i="26"/>
  <c r="CA29" i="26"/>
  <c r="V11" i="26"/>
  <c r="BY19" i="26"/>
  <c r="M13" i="24"/>
  <c r="M21" i="25"/>
  <c r="U21" i="25" s="1"/>
  <c r="X9" i="25"/>
  <c r="BR29" i="25"/>
  <c r="X28" i="25"/>
  <c r="X12" i="25"/>
  <c r="V16" i="25"/>
  <c r="BR26" i="25"/>
  <c r="U8" i="25"/>
  <c r="M27" i="26"/>
  <c r="X9" i="26"/>
  <c r="CA11" i="26"/>
  <c r="M9" i="24"/>
  <c r="X29" i="24"/>
  <c r="M4" i="24"/>
  <c r="AJ26" i="24"/>
  <c r="AC38" i="24"/>
  <c r="M20" i="24"/>
  <c r="U20" i="24" s="1"/>
  <c r="Z35" i="26"/>
  <c r="U35" i="24"/>
  <c r="AR35" i="24" s="1"/>
  <c r="X9" i="24"/>
  <c r="Y24" i="24"/>
  <c r="AA38" i="24"/>
  <c r="BU11" i="24"/>
  <c r="Z6" i="24"/>
  <c r="BW24" i="24"/>
  <c r="M12" i="24"/>
  <c r="U12" i="24" s="1"/>
  <c r="U24" i="25"/>
  <c r="M19" i="25"/>
  <c r="M13" i="25"/>
  <c r="U13" i="25" s="1"/>
  <c r="AO13" i="25" s="1"/>
  <c r="BL6" i="25"/>
  <c r="Z20" i="25"/>
  <c r="CA10" i="25"/>
  <c r="Z25" i="25"/>
  <c r="AJ20" i="25"/>
  <c r="V7" i="25"/>
  <c r="Y20" i="26"/>
  <c r="Z24" i="26"/>
  <c r="U23" i="26"/>
  <c r="BR20" i="26"/>
  <c r="Z20" i="26"/>
  <c r="U13" i="26"/>
  <c r="AN13" i="26" s="1"/>
  <c r="V7" i="26"/>
  <c r="U6" i="26"/>
  <c r="AR6" i="26" s="1"/>
  <c r="AE23" i="26"/>
  <c r="BR7" i="26"/>
  <c r="CA35" i="26"/>
  <c r="M4" i="26"/>
  <c r="V8" i="26"/>
  <c r="BW19" i="26"/>
  <c r="BU4" i="26"/>
  <c r="BR25" i="26"/>
  <c r="AJ27" i="25"/>
  <c r="BR27" i="25"/>
  <c r="AJ5" i="24"/>
  <c r="X14" i="24"/>
  <c r="V5" i="24"/>
  <c r="Y35" i="24"/>
  <c r="AB38" i="24"/>
  <c r="M27" i="25"/>
  <c r="Z28" i="25"/>
  <c r="AJ29" i="25"/>
  <c r="CA12" i="25"/>
  <c r="BA6" i="25"/>
  <c r="BR20" i="25"/>
  <c r="V20" i="25"/>
  <c r="CA7" i="25"/>
  <c r="CA20" i="25"/>
  <c r="BW19" i="25"/>
  <c r="AJ13" i="25"/>
  <c r="Y7" i="25"/>
  <c r="X34" i="26"/>
  <c r="AE34" i="26" s="1"/>
  <c r="Y35" i="26"/>
  <c r="Y32" i="26"/>
  <c r="AE32" i="26" s="1"/>
  <c r="Y24" i="26"/>
  <c r="X19" i="26"/>
  <c r="M14" i="26"/>
  <c r="U14" i="26" s="1"/>
  <c r="BH14" i="26" s="1"/>
  <c r="X24" i="26"/>
  <c r="V20" i="26"/>
  <c r="Z7" i="26"/>
  <c r="Y7" i="26"/>
  <c r="CA7" i="26"/>
  <c r="CA32" i="26"/>
  <c r="X18" i="26"/>
  <c r="M26" i="24"/>
  <c r="AJ19" i="25"/>
  <c r="AJ21" i="24"/>
  <c r="M31" i="24"/>
  <c r="U31" i="24" s="1"/>
  <c r="Z32" i="24"/>
  <c r="X28" i="24"/>
  <c r="M24" i="24"/>
  <c r="U24" i="24" s="1"/>
  <c r="AP24" i="24" s="1"/>
  <c r="M22" i="24"/>
  <c r="Y21" i="24"/>
  <c r="M11" i="24"/>
  <c r="X24" i="24"/>
  <c r="X18" i="24"/>
  <c r="X19" i="24"/>
  <c r="U15" i="24"/>
  <c r="AO15" i="24" s="1"/>
  <c r="P38" i="24"/>
  <c r="Y5" i="24"/>
  <c r="U26" i="24"/>
  <c r="AK26" i="24" s="1"/>
  <c r="Y11" i="24"/>
  <c r="M17" i="24"/>
  <c r="U17" i="24" s="1"/>
  <c r="V27" i="25"/>
  <c r="AE27" i="25" s="1"/>
  <c r="Y27" i="25"/>
  <c r="U35" i="25"/>
  <c r="Z19" i="25"/>
  <c r="Z29" i="25"/>
  <c r="AE29" i="25" s="1"/>
  <c r="U16" i="25"/>
  <c r="X4" i="25"/>
  <c r="M22" i="25"/>
  <c r="U22" i="25" s="1"/>
  <c r="Z22" i="25"/>
  <c r="M9" i="25"/>
  <c r="AU6" i="25"/>
  <c r="CA27" i="25"/>
  <c r="Y19" i="25"/>
  <c r="AE19" i="25" s="1"/>
  <c r="X29" i="26"/>
  <c r="M25" i="26"/>
  <c r="BR17" i="26"/>
  <c r="V31" i="26"/>
  <c r="AE31" i="26" s="1"/>
  <c r="V17" i="26"/>
  <c r="Y25" i="26"/>
  <c r="Y10" i="26"/>
  <c r="AE10" i="26" s="1"/>
  <c r="X32" i="26"/>
  <c r="Z23" i="26"/>
  <c r="U8" i="26"/>
  <c r="AL8" i="26" s="1"/>
  <c r="V6" i="26"/>
  <c r="AE6" i="26" s="1"/>
  <c r="CA10" i="26"/>
  <c r="Y14" i="26"/>
  <c r="V21" i="24"/>
  <c r="AR33" i="26"/>
  <c r="AN33" i="26"/>
  <c r="AQ33" i="26"/>
  <c r="AM33" i="26"/>
  <c r="AP33" i="26"/>
  <c r="AL33" i="26"/>
  <c r="AK33" i="26"/>
  <c r="AO33" i="26"/>
  <c r="BA33" i="26"/>
  <c r="BI33" i="26"/>
  <c r="AU33" i="26"/>
  <c r="BL33" i="26"/>
  <c r="AW33" i="26"/>
  <c r="BM33" i="26"/>
  <c r="BC33" i="26"/>
  <c r="BK33" i="26"/>
  <c r="AX33" i="26"/>
  <c r="BH33" i="26"/>
  <c r="BE33" i="26"/>
  <c r="AT33" i="26"/>
  <c r="BF33" i="26"/>
  <c r="AZ33" i="26"/>
  <c r="BD33" i="26"/>
  <c r="BB33" i="26"/>
  <c r="BJ33" i="26"/>
  <c r="AO10" i="26"/>
  <c r="AK10" i="26"/>
  <c r="AQ10" i="26"/>
  <c r="AL10" i="26"/>
  <c r="AR10" i="26"/>
  <c r="BD10" i="26"/>
  <c r="AP10" i="26"/>
  <c r="BH10" i="26"/>
  <c r="AZ10" i="26"/>
  <c r="AM10" i="26"/>
  <c r="AU10" i="26"/>
  <c r="AN10" i="26"/>
  <c r="BJ10" i="26"/>
  <c r="BM10" i="26"/>
  <c r="BC10" i="26"/>
  <c r="AX10" i="26"/>
  <c r="BB10" i="26"/>
  <c r="BA10" i="26"/>
  <c r="BE10" i="26"/>
  <c r="BK10" i="26"/>
  <c r="BF10" i="26"/>
  <c r="BL10" i="26"/>
  <c r="AW10" i="26"/>
  <c r="BI10" i="26"/>
  <c r="AT10" i="26"/>
  <c r="AR13" i="26"/>
  <c r="AK13" i="26"/>
  <c r="BJ13" i="26"/>
  <c r="BE13" i="26"/>
  <c r="AX13" i="26"/>
  <c r="AZ13" i="26"/>
  <c r="BH13" i="26"/>
  <c r="AN6" i="26"/>
  <c r="AP6" i="26"/>
  <c r="AQ6" i="26"/>
  <c r="BJ6" i="26"/>
  <c r="BM6" i="26"/>
  <c r="BD6" i="26"/>
  <c r="BH6" i="26"/>
  <c r="BA6" i="26"/>
  <c r="BL6" i="26"/>
  <c r="BI6" i="26"/>
  <c r="BW32" i="26"/>
  <c r="BY32" i="26"/>
  <c r="BU32" i="26"/>
  <c r="V27" i="26"/>
  <c r="Z27" i="26"/>
  <c r="Y27" i="26"/>
  <c r="BR27" i="26"/>
  <c r="AK14" i="26"/>
  <c r="AP14" i="26"/>
  <c r="AR14" i="26"/>
  <c r="AL14" i="26"/>
  <c r="AX14" i="26"/>
  <c r="AQ14" i="26"/>
  <c r="AQ23" i="26"/>
  <c r="AM23" i="26"/>
  <c r="AR23" i="26"/>
  <c r="AL23" i="26"/>
  <c r="AN23" i="26"/>
  <c r="AZ23" i="26"/>
  <c r="AK23" i="26"/>
  <c r="AP23" i="26"/>
  <c r="AO23" i="26"/>
  <c r="BL23" i="26"/>
  <c r="BD23" i="26"/>
  <c r="M19" i="26"/>
  <c r="U19" i="26" s="1"/>
  <c r="BR18" i="26"/>
  <c r="U30" i="26"/>
  <c r="BY28" i="26"/>
  <c r="BU28" i="26"/>
  <c r="BW28" i="26"/>
  <c r="BU22" i="26"/>
  <c r="BY22" i="26"/>
  <c r="BW22" i="26"/>
  <c r="BY18" i="26"/>
  <c r="BU18" i="26"/>
  <c r="BW18" i="26"/>
  <c r="BU11" i="26"/>
  <c r="BY11" i="26"/>
  <c r="BW11" i="26"/>
  <c r="BY8" i="26"/>
  <c r="BU8" i="26"/>
  <c r="BW8" i="26"/>
  <c r="BJ23" i="26"/>
  <c r="BF23" i="26"/>
  <c r="Z28" i="26"/>
  <c r="BR9" i="26"/>
  <c r="V9" i="26"/>
  <c r="Z9" i="26"/>
  <c r="Y9" i="26"/>
  <c r="AN8" i="26"/>
  <c r="BH8" i="26"/>
  <c r="AK8" i="26"/>
  <c r="BY6" i="26"/>
  <c r="BW6" i="26"/>
  <c r="BU6" i="26"/>
  <c r="L38" i="26"/>
  <c r="BY26" i="26"/>
  <c r="BU26" i="26"/>
  <c r="BW26" i="26"/>
  <c r="BU20" i="26"/>
  <c r="BY20" i="26"/>
  <c r="BW20" i="26"/>
  <c r="BA8" i="26"/>
  <c r="Z18" i="26"/>
  <c r="AC38" i="26"/>
  <c r="CA4" i="26"/>
  <c r="CA18" i="26"/>
  <c r="CA28" i="26"/>
  <c r="BW17" i="26"/>
  <c r="BY17" i="26"/>
  <c r="BU17" i="26"/>
  <c r="Z4" i="26"/>
  <c r="BI8" i="26"/>
  <c r="BE23" i="26"/>
  <c r="U11" i="26"/>
  <c r="AB38" i="26"/>
  <c r="X33" i="26"/>
  <c r="U32" i="26"/>
  <c r="BW12" i="26"/>
  <c r="BU12" i="26"/>
  <c r="BY12" i="26"/>
  <c r="BR4" i="26"/>
  <c r="BR21" i="26"/>
  <c r="U27" i="26"/>
  <c r="BW31" i="26"/>
  <c r="BY31" i="26"/>
  <c r="BU31" i="26"/>
  <c r="Z19" i="26"/>
  <c r="V19" i="26"/>
  <c r="U18" i="26"/>
  <c r="BW16" i="26"/>
  <c r="BU16" i="26"/>
  <c r="BY16" i="26"/>
  <c r="BR13" i="26"/>
  <c r="V13" i="26"/>
  <c r="AE13" i="26" s="1"/>
  <c r="AX23" i="26"/>
  <c r="X14" i="26"/>
  <c r="BY10" i="26"/>
  <c r="BU10" i="26"/>
  <c r="BW10" i="26"/>
  <c r="U21" i="26"/>
  <c r="Y21" i="26"/>
  <c r="U28" i="26"/>
  <c r="Y28" i="26"/>
  <c r="U7" i="26"/>
  <c r="AU23" i="26"/>
  <c r="U34" i="26"/>
  <c r="BK23" i="26"/>
  <c r="BC23" i="26"/>
  <c r="AT14" i="26"/>
  <c r="AT23" i="26"/>
  <c r="Y18" i="26"/>
  <c r="Y12" i="26"/>
  <c r="V12" i="26"/>
  <c r="Z12" i="26"/>
  <c r="BR6" i="26"/>
  <c r="P38" i="26"/>
  <c r="CA8" i="26"/>
  <c r="CA12" i="26"/>
  <c r="V16" i="26"/>
  <c r="Y16" i="26"/>
  <c r="Z16" i="26"/>
  <c r="BR16" i="26"/>
  <c r="BY14" i="26"/>
  <c r="BU14" i="26"/>
  <c r="BW14" i="26"/>
  <c r="U9" i="26"/>
  <c r="U4" i="26"/>
  <c r="BA23" i="26"/>
  <c r="AW23" i="26"/>
  <c r="M17" i="26"/>
  <c r="U17" i="26" s="1"/>
  <c r="K38" i="26"/>
  <c r="Y4" i="26"/>
  <c r="T38" i="26"/>
  <c r="U35" i="26"/>
  <c r="M29" i="26"/>
  <c r="U29" i="26" s="1"/>
  <c r="BY24" i="26"/>
  <c r="BW24" i="26"/>
  <c r="BU24" i="26"/>
  <c r="BW23" i="26"/>
  <c r="BU23" i="26"/>
  <c r="BY23" i="26"/>
  <c r="BR28" i="26"/>
  <c r="BR12" i="26"/>
  <c r="Y26" i="26"/>
  <c r="V26" i="26"/>
  <c r="X21" i="26"/>
  <c r="BW30" i="26"/>
  <c r="BU30" i="26"/>
  <c r="BY30" i="26"/>
  <c r="AE17" i="26"/>
  <c r="U31" i="26"/>
  <c r="V30" i="26"/>
  <c r="BR30" i="26"/>
  <c r="Y30" i="26"/>
  <c r="Z30" i="26"/>
  <c r="Y15" i="26"/>
  <c r="U12" i="26"/>
  <c r="U22" i="26"/>
  <c r="BY21" i="26"/>
  <c r="BU21" i="26"/>
  <c r="BW21" i="26"/>
  <c r="H38" i="26"/>
  <c r="BF8" i="26"/>
  <c r="BB23" i="26"/>
  <c r="AX8" i="26"/>
  <c r="V21" i="26"/>
  <c r="V28" i="26"/>
  <c r="BW5" i="26"/>
  <c r="BU5" i="26"/>
  <c r="BY5" i="26"/>
  <c r="S38" i="26"/>
  <c r="U26" i="26"/>
  <c r="M24" i="26"/>
  <c r="U24" i="26" s="1"/>
  <c r="CA15" i="26"/>
  <c r="BY7" i="26"/>
  <c r="BU7" i="26"/>
  <c r="BW7" i="26"/>
  <c r="V5" i="26"/>
  <c r="BR5" i="26"/>
  <c r="Y5" i="26"/>
  <c r="Z5" i="26"/>
  <c r="O38" i="26"/>
  <c r="CA26" i="26"/>
  <c r="CA16" i="26"/>
  <c r="X7" i="26"/>
  <c r="AE7" i="26" s="1"/>
  <c r="U5" i="26"/>
  <c r="BO2" i="26"/>
  <c r="BI23" i="26"/>
  <c r="AW14" i="26"/>
  <c r="U15" i="26"/>
  <c r="Y8" i="26"/>
  <c r="E38" i="26"/>
  <c r="W38" i="26"/>
  <c r="X8" i="26"/>
  <c r="BW33" i="26"/>
  <c r="BY33" i="26"/>
  <c r="BU33" i="26"/>
  <c r="BY35" i="26"/>
  <c r="BU35" i="26"/>
  <c r="BW35" i="26"/>
  <c r="V35" i="26"/>
  <c r="V33" i="26"/>
  <c r="Z33" i="26"/>
  <c r="U25" i="26"/>
  <c r="Y19" i="26"/>
  <c r="BY13" i="26"/>
  <c r="BW13" i="26"/>
  <c r="BU13" i="26"/>
  <c r="BR15" i="26"/>
  <c r="BR22" i="26"/>
  <c r="BR33" i="26"/>
  <c r="BH23" i="26"/>
  <c r="BR24" i="26"/>
  <c r="V24" i="26"/>
  <c r="AE24" i="26" s="1"/>
  <c r="BY34" i="26"/>
  <c r="BU34" i="26"/>
  <c r="BW34" i="26"/>
  <c r="BW27" i="26"/>
  <c r="BU27" i="26"/>
  <c r="BY27" i="26"/>
  <c r="U16" i="26"/>
  <c r="V15" i="26"/>
  <c r="BR31" i="26"/>
  <c r="AE20" i="26"/>
  <c r="BY29" i="26"/>
  <c r="BW29" i="26"/>
  <c r="BU29" i="26"/>
  <c r="X22" i="26"/>
  <c r="AE22" i="26" s="1"/>
  <c r="U20" i="26"/>
  <c r="X11" i="26"/>
  <c r="AE11" i="26" s="1"/>
  <c r="BF14" i="26"/>
  <c r="V29" i="26"/>
  <c r="Y29" i="26"/>
  <c r="X25" i="26"/>
  <c r="AE25" i="26" s="1"/>
  <c r="Y22" i="26"/>
  <c r="Z21" i="26"/>
  <c r="BY25" i="26"/>
  <c r="BU25" i="26"/>
  <c r="BW25" i="26"/>
  <c r="Z22" i="26"/>
  <c r="BK14" i="26"/>
  <c r="V18" i="26"/>
  <c r="CA13" i="26"/>
  <c r="CA9" i="26"/>
  <c r="CA6" i="26"/>
  <c r="CA5" i="26"/>
  <c r="CA21" i="26"/>
  <c r="CA22" i="26"/>
  <c r="CA27" i="26"/>
  <c r="CA33" i="26"/>
  <c r="BU9" i="26"/>
  <c r="BY9" i="26"/>
  <c r="BW9" i="26"/>
  <c r="BM23" i="26"/>
  <c r="BE14" i="26"/>
  <c r="BY15" i="26"/>
  <c r="BW15" i="26"/>
  <c r="BU15" i="26"/>
  <c r="Y11" i="26"/>
  <c r="Z8" i="26"/>
  <c r="V4" i="26"/>
  <c r="AA38" i="26"/>
  <c r="AP16" i="25"/>
  <c r="AL16" i="25"/>
  <c r="AQ16" i="25"/>
  <c r="AK16" i="25"/>
  <c r="AO16" i="25"/>
  <c r="AR16" i="25"/>
  <c r="AN16" i="25"/>
  <c r="BH16" i="25"/>
  <c r="AM16" i="25"/>
  <c r="BD16" i="25"/>
  <c r="BA16" i="25"/>
  <c r="BB16" i="25"/>
  <c r="AW16" i="25"/>
  <c r="AU16" i="25"/>
  <c r="BK16" i="25"/>
  <c r="BI16" i="25"/>
  <c r="BF16" i="25"/>
  <c r="BE16" i="25"/>
  <c r="AT16" i="25"/>
  <c r="AV16" i="25" s="1"/>
  <c r="AZ16" i="25"/>
  <c r="BL16" i="25"/>
  <c r="BM16" i="25"/>
  <c r="AX16" i="25"/>
  <c r="BJ16" i="25"/>
  <c r="BC16" i="25"/>
  <c r="AM13" i="25"/>
  <c r="AR13" i="25"/>
  <c r="AP13" i="25"/>
  <c r="AW13" i="25"/>
  <c r="BK13" i="25"/>
  <c r="AT13" i="25"/>
  <c r="AR8" i="25"/>
  <c r="AN8" i="25"/>
  <c r="AO8" i="25"/>
  <c r="AM8" i="25"/>
  <c r="AL8" i="25"/>
  <c r="BF8" i="25"/>
  <c r="AU8" i="25"/>
  <c r="AK8" i="25"/>
  <c r="AQ8" i="25"/>
  <c r="BK8" i="25"/>
  <c r="AP8" i="25"/>
  <c r="BB8" i="25"/>
  <c r="BI8" i="25"/>
  <c r="BD8" i="25"/>
  <c r="BH8" i="25"/>
  <c r="BA8" i="25"/>
  <c r="BM8" i="25"/>
  <c r="BC8" i="25"/>
  <c r="AT8" i="25"/>
  <c r="AV8" i="25" s="1"/>
  <c r="AW8" i="25"/>
  <c r="BL8" i="25"/>
  <c r="BE8" i="25"/>
  <c r="AX8" i="25"/>
  <c r="AZ8" i="25"/>
  <c r="BJ8" i="25"/>
  <c r="M12" i="25"/>
  <c r="U12" i="25" s="1"/>
  <c r="X16" i="25"/>
  <c r="Y35" i="25"/>
  <c r="V35" i="25"/>
  <c r="CA35" i="25"/>
  <c r="M29" i="25"/>
  <c r="U29" i="25" s="1"/>
  <c r="BW24" i="25"/>
  <c r="BU24" i="25"/>
  <c r="BY24" i="25"/>
  <c r="AL35" i="25"/>
  <c r="AN35" i="25"/>
  <c r="AR35" i="25"/>
  <c r="AM35" i="25"/>
  <c r="AO35" i="25"/>
  <c r="AU35" i="25"/>
  <c r="BH35" i="25"/>
  <c r="BA35" i="25"/>
  <c r="BE35" i="25"/>
  <c r="BK35" i="25"/>
  <c r="BD35" i="25"/>
  <c r="AX35" i="25"/>
  <c r="BC35" i="25"/>
  <c r="AW35" i="25"/>
  <c r="BJ35" i="25"/>
  <c r="V31" i="25"/>
  <c r="U19" i="25"/>
  <c r="U26" i="25"/>
  <c r="CA25" i="25"/>
  <c r="AJ15" i="25"/>
  <c r="CA15" i="25"/>
  <c r="V15" i="25"/>
  <c r="Y12" i="25"/>
  <c r="W38" i="25"/>
  <c r="AZ35" i="25"/>
  <c r="CA26" i="25"/>
  <c r="X13" i="25"/>
  <c r="AP6" i="25"/>
  <c r="AL6" i="25"/>
  <c r="AQ6" i="25"/>
  <c r="AK6" i="25"/>
  <c r="AO6" i="25"/>
  <c r="BD6" i="25"/>
  <c r="BC6" i="25"/>
  <c r="AR6" i="25"/>
  <c r="AZ6" i="25"/>
  <c r="AN6" i="25"/>
  <c r="BH6" i="25"/>
  <c r="AM6" i="25"/>
  <c r="AW6" i="25"/>
  <c r="BM6" i="25"/>
  <c r="AX6" i="25"/>
  <c r="BF6" i="25"/>
  <c r="P38" i="25"/>
  <c r="AU24" i="25"/>
  <c r="AU34" i="25"/>
  <c r="BY27" i="25"/>
  <c r="BU27" i="25"/>
  <c r="BW27" i="25"/>
  <c r="BM34" i="25"/>
  <c r="BI35" i="25"/>
  <c r="V33" i="25"/>
  <c r="AE33" i="25" s="1"/>
  <c r="CA33" i="25"/>
  <c r="BK6" i="25"/>
  <c r="Z10" i="25"/>
  <c r="BO2" i="25"/>
  <c r="T38" i="25"/>
  <c r="BW29" i="25"/>
  <c r="BU29" i="25"/>
  <c r="BY29" i="25"/>
  <c r="BU18" i="25"/>
  <c r="BY18" i="25"/>
  <c r="BW18" i="25"/>
  <c r="BY23" i="25"/>
  <c r="BW23" i="25"/>
  <c r="BU23" i="25"/>
  <c r="BW20" i="25"/>
  <c r="BU20" i="25"/>
  <c r="BY20" i="25"/>
  <c r="BW9" i="25"/>
  <c r="BY9" i="25"/>
  <c r="BU9" i="25"/>
  <c r="X7" i="25"/>
  <c r="E38" i="25"/>
  <c r="AB38" i="25"/>
  <c r="Y11" i="25"/>
  <c r="AE11" i="25" s="1"/>
  <c r="BR11" i="25"/>
  <c r="M32" i="25"/>
  <c r="U32" i="25" s="1"/>
  <c r="BY33" i="25"/>
  <c r="BU33" i="25"/>
  <c r="BW33" i="25"/>
  <c r="BW32" i="25"/>
  <c r="BY32" i="25"/>
  <c r="BU32" i="25"/>
  <c r="X34" i="25"/>
  <c r="BY26" i="25"/>
  <c r="BW26" i="25"/>
  <c r="BU26" i="25"/>
  <c r="BU30" i="25"/>
  <c r="BW30" i="25"/>
  <c r="BY30" i="25"/>
  <c r="Z31" i="25"/>
  <c r="AJ16" i="25"/>
  <c r="Z16" i="25"/>
  <c r="Y16" i="25"/>
  <c r="CA16" i="25"/>
  <c r="Z26" i="25"/>
  <c r="V26" i="25"/>
  <c r="BI24" i="25"/>
  <c r="Z23" i="25"/>
  <c r="M15" i="25"/>
  <c r="U15" i="25" s="1"/>
  <c r="Z15" i="25"/>
  <c r="V10" i="25"/>
  <c r="AJ5" i="25"/>
  <c r="BR5" i="25"/>
  <c r="CA5" i="25"/>
  <c r="Z5" i="25"/>
  <c r="L38" i="25"/>
  <c r="BR4" i="25"/>
  <c r="Y4" i="25"/>
  <c r="Z4" i="25"/>
  <c r="BL24" i="25"/>
  <c r="AZ24" i="25"/>
  <c r="AJ30" i="25"/>
  <c r="Z30" i="25"/>
  <c r="V30" i="25"/>
  <c r="Y30" i="25"/>
  <c r="CA30" i="25"/>
  <c r="U18" i="25"/>
  <c r="M17" i="25"/>
  <c r="U17" i="25" s="1"/>
  <c r="M14" i="25"/>
  <c r="U14" i="25" s="1"/>
  <c r="X14" i="25"/>
  <c r="AE14" i="25" s="1"/>
  <c r="BW13" i="25"/>
  <c r="BU13" i="25"/>
  <c r="BY13" i="25"/>
  <c r="BW7" i="25"/>
  <c r="BY7" i="25"/>
  <c r="BU7" i="25"/>
  <c r="Z6" i="25"/>
  <c r="Y6" i="25"/>
  <c r="V6" i="25"/>
  <c r="CA6" i="25"/>
  <c r="V4" i="25"/>
  <c r="BK24" i="25"/>
  <c r="V25" i="25"/>
  <c r="BB24" i="25"/>
  <c r="BR21" i="25"/>
  <c r="Z21" i="25"/>
  <c r="AE21" i="25" s="1"/>
  <c r="BJ6" i="25"/>
  <c r="X26" i="25"/>
  <c r="U10" i="25"/>
  <c r="BU31" i="25"/>
  <c r="BY31" i="25"/>
  <c r="BW31" i="25"/>
  <c r="BY35" i="25"/>
  <c r="BU35" i="25"/>
  <c r="BW35" i="25"/>
  <c r="Y32" i="25"/>
  <c r="V32" i="25"/>
  <c r="Z32" i="25"/>
  <c r="CA32" i="25"/>
  <c r="BW17" i="25"/>
  <c r="BY17" i="25"/>
  <c r="BU17" i="25"/>
  <c r="CA23" i="25"/>
  <c r="V23" i="25"/>
  <c r="Y23" i="25"/>
  <c r="U20" i="25"/>
  <c r="S38" i="25"/>
  <c r="BW14" i="25"/>
  <c r="BU14" i="25"/>
  <c r="BY14" i="25"/>
  <c r="AO34" i="25"/>
  <c r="AK34" i="25"/>
  <c r="AP34" i="25"/>
  <c r="AM34" i="25"/>
  <c r="AN34" i="25"/>
  <c r="AQ34" i="25"/>
  <c r="AL34" i="25"/>
  <c r="BL34" i="25"/>
  <c r="BJ34" i="25"/>
  <c r="AR34" i="25"/>
  <c r="BE34" i="25"/>
  <c r="BB34" i="25"/>
  <c r="BK34" i="25"/>
  <c r="AZ34" i="25"/>
  <c r="BD34" i="25"/>
  <c r="BH34" i="25"/>
  <c r="BA34" i="25"/>
  <c r="AW34" i="25"/>
  <c r="AX34" i="25"/>
  <c r="BC34" i="25"/>
  <c r="BI34" i="25"/>
  <c r="AT34" i="25"/>
  <c r="U27" i="25"/>
  <c r="BY28" i="25"/>
  <c r="BU28" i="25"/>
  <c r="BW28" i="25"/>
  <c r="AQ24" i="25"/>
  <c r="AM24" i="25"/>
  <c r="AO24" i="25"/>
  <c r="AR24" i="25"/>
  <c r="AK24" i="25"/>
  <c r="AP24" i="25"/>
  <c r="AN24" i="25"/>
  <c r="AL24" i="25"/>
  <c r="BH24" i="25"/>
  <c r="BF24" i="25"/>
  <c r="BE24" i="25"/>
  <c r="AX24" i="25"/>
  <c r="BC24" i="25"/>
  <c r="AW24" i="25"/>
  <c r="AY24" i="25" s="1"/>
  <c r="BM24" i="25"/>
  <c r="BA24" i="25"/>
  <c r="BY22" i="25"/>
  <c r="BU22" i="25"/>
  <c r="BW22" i="25"/>
  <c r="AE18" i="25"/>
  <c r="M23" i="25"/>
  <c r="U23" i="25" s="1"/>
  <c r="X20" i="25"/>
  <c r="AE20" i="25" s="1"/>
  <c r="X19" i="25"/>
  <c r="Z12" i="25"/>
  <c r="AJ10" i="25"/>
  <c r="Y10" i="25"/>
  <c r="M7" i="25"/>
  <c r="U7" i="25" s="1"/>
  <c r="CA4" i="25"/>
  <c r="H38" i="25"/>
  <c r="BR25" i="25"/>
  <c r="BR32" i="25"/>
  <c r="BD24" i="25"/>
  <c r="Z17" i="25"/>
  <c r="Y17" i="25"/>
  <c r="V17" i="25"/>
  <c r="CA17" i="25"/>
  <c r="U11" i="25"/>
  <c r="U9" i="25"/>
  <c r="BE6" i="25"/>
  <c r="K38" i="25"/>
  <c r="M4" i="25"/>
  <c r="Y34" i="25"/>
  <c r="AE34" i="25" s="1"/>
  <c r="CA34" i="25"/>
  <c r="V12" i="25"/>
  <c r="AE12" i="25" s="1"/>
  <c r="V5" i="25"/>
  <c r="BB6" i="25"/>
  <c r="AT6" i="25"/>
  <c r="AV6" i="25" s="1"/>
  <c r="Y28" i="25"/>
  <c r="CA28" i="25"/>
  <c r="CA21" i="25"/>
  <c r="BW10" i="25"/>
  <c r="BY10" i="25"/>
  <c r="BU10" i="25"/>
  <c r="BR18" i="25"/>
  <c r="U31" i="25"/>
  <c r="BU8" i="25"/>
  <c r="BY8" i="25"/>
  <c r="BW8" i="25"/>
  <c r="BW6" i="25"/>
  <c r="BU6" i="25"/>
  <c r="BY6" i="25"/>
  <c r="BY34" i="25"/>
  <c r="BU34" i="25"/>
  <c r="BW34" i="25"/>
  <c r="X30" i="25"/>
  <c r="BU21" i="25"/>
  <c r="BW21" i="25"/>
  <c r="BY21" i="25"/>
  <c r="O38" i="25"/>
  <c r="M25" i="25"/>
  <c r="U25" i="25" s="1"/>
  <c r="AE13" i="25"/>
  <c r="AJ14" i="25"/>
  <c r="U30" i="25"/>
  <c r="AJ22" i="25"/>
  <c r="V22" i="25"/>
  <c r="AE22" i="25" s="1"/>
  <c r="Z8" i="25"/>
  <c r="AE8" i="25" s="1"/>
  <c r="BR8" i="25"/>
  <c r="CA8" i="25"/>
  <c r="AA38" i="25"/>
  <c r="V24" i="25"/>
  <c r="Z24" i="25"/>
  <c r="Y24" i="25"/>
  <c r="AE9" i="25"/>
  <c r="BW25" i="25"/>
  <c r="BY25" i="25"/>
  <c r="BU25" i="25"/>
  <c r="M33" i="25"/>
  <c r="U33" i="25" s="1"/>
  <c r="U28" i="25"/>
  <c r="CA24" i="25"/>
  <c r="U5" i="25"/>
  <c r="AC38" i="25"/>
  <c r="AM15" i="24"/>
  <c r="AQ15" i="24"/>
  <c r="BB15" i="24"/>
  <c r="BA15" i="24"/>
  <c r="AW15" i="24"/>
  <c r="BF15" i="24"/>
  <c r="BM26" i="24"/>
  <c r="BK26" i="24"/>
  <c r="BJ26" i="24"/>
  <c r="BY30" i="24"/>
  <c r="BW30" i="24"/>
  <c r="BU30" i="24"/>
  <c r="BW33" i="24"/>
  <c r="BU33" i="24"/>
  <c r="BY33" i="24"/>
  <c r="AM24" i="24"/>
  <c r="AN24" i="24"/>
  <c r="AK35" i="24"/>
  <c r="AP35" i="24"/>
  <c r="Z22" i="24"/>
  <c r="Y22" i="24"/>
  <c r="BW20" i="24"/>
  <c r="BY20" i="24"/>
  <c r="BU20" i="24"/>
  <c r="BW9" i="24"/>
  <c r="BU9" i="24"/>
  <c r="BY9" i="24"/>
  <c r="BW21" i="24"/>
  <c r="BU21" i="24"/>
  <c r="BY21" i="24"/>
  <c r="W38" i="24"/>
  <c r="Y23" i="24"/>
  <c r="V18" i="24"/>
  <c r="Z18" i="24"/>
  <c r="Z16" i="24"/>
  <c r="V16" i="24"/>
  <c r="AE16" i="24" s="1"/>
  <c r="BW13" i="24"/>
  <c r="BU13" i="24"/>
  <c r="BY13" i="24"/>
  <c r="Y12" i="24"/>
  <c r="V12" i="24"/>
  <c r="V10" i="24"/>
  <c r="AE7" i="24"/>
  <c r="O38" i="24"/>
  <c r="BY35" i="24"/>
  <c r="BU35" i="24"/>
  <c r="BW35" i="24"/>
  <c r="BY32" i="24"/>
  <c r="BU32" i="24"/>
  <c r="BW32" i="24"/>
  <c r="BY15" i="24"/>
  <c r="BU15" i="24"/>
  <c r="BW15" i="24"/>
  <c r="X35" i="24"/>
  <c r="U28" i="24"/>
  <c r="BY26" i="24"/>
  <c r="BW26" i="24"/>
  <c r="BU26" i="24"/>
  <c r="V25" i="24"/>
  <c r="Y25" i="24"/>
  <c r="Z25" i="24"/>
  <c r="Y9" i="24"/>
  <c r="V9" i="24"/>
  <c r="Z9" i="24"/>
  <c r="AJ9" i="24"/>
  <c r="U7" i="24"/>
  <c r="BJ24" i="24"/>
  <c r="S38" i="24"/>
  <c r="M18" i="24"/>
  <c r="U18" i="24" s="1"/>
  <c r="U6" i="24"/>
  <c r="BU34" i="24"/>
  <c r="BW34" i="24"/>
  <c r="BY34" i="24"/>
  <c r="V32" i="24"/>
  <c r="X31" i="24"/>
  <c r="AE31" i="24" s="1"/>
  <c r="BU28" i="24"/>
  <c r="BW28" i="24"/>
  <c r="BY28" i="24"/>
  <c r="V24" i="24"/>
  <c r="U22" i="24"/>
  <c r="BY10" i="24"/>
  <c r="BW10" i="24"/>
  <c r="BU10" i="24"/>
  <c r="V34" i="24"/>
  <c r="Y34" i="24"/>
  <c r="AE26" i="24"/>
  <c r="V20" i="24"/>
  <c r="AJ20" i="24"/>
  <c r="Z20" i="24"/>
  <c r="Y20" i="24"/>
  <c r="V13" i="24"/>
  <c r="Z13" i="24"/>
  <c r="Y13" i="24"/>
  <c r="Z10" i="24"/>
  <c r="U27" i="24"/>
  <c r="Y27" i="24"/>
  <c r="T38" i="24"/>
  <c r="M30" i="24"/>
  <c r="U30" i="24" s="1"/>
  <c r="Z28" i="24"/>
  <c r="Y28" i="24"/>
  <c r="V28" i="24"/>
  <c r="AJ11" i="24"/>
  <c r="BU6" i="24"/>
  <c r="BY6" i="24"/>
  <c r="BW6" i="24"/>
  <c r="X6" i="24"/>
  <c r="M21" i="24"/>
  <c r="U21" i="24" s="1"/>
  <c r="U4" i="24"/>
  <c r="BY12" i="24"/>
  <c r="BU12" i="24"/>
  <c r="BW12" i="24"/>
  <c r="M33" i="24"/>
  <c r="U33" i="24" s="1"/>
  <c r="V23" i="24"/>
  <c r="V29" i="24"/>
  <c r="Y29" i="24"/>
  <c r="Z29" i="24"/>
  <c r="U23" i="24"/>
  <c r="V22" i="24"/>
  <c r="AE22" i="24" s="1"/>
  <c r="U11" i="24"/>
  <c r="AW24" i="24"/>
  <c r="U34" i="24"/>
  <c r="Z34" i="24"/>
  <c r="Y15" i="24"/>
  <c r="Y10" i="24"/>
  <c r="X27" i="24"/>
  <c r="V27" i="24"/>
  <c r="V19" i="24"/>
  <c r="AE19" i="24" s="1"/>
  <c r="U13" i="24"/>
  <c r="U9" i="24"/>
  <c r="U32" i="24"/>
  <c r="X17" i="24"/>
  <c r="X11" i="24"/>
  <c r="AE11" i="24" s="1"/>
  <c r="L38" i="24"/>
  <c r="V4" i="24"/>
  <c r="Z4" i="24"/>
  <c r="Y4" i="24"/>
  <c r="U25" i="24"/>
  <c r="BW14" i="24"/>
  <c r="BY14" i="24"/>
  <c r="BU14" i="24"/>
  <c r="BY7" i="24"/>
  <c r="BU7" i="24"/>
  <c r="BW7" i="24"/>
  <c r="U5" i="24"/>
  <c r="BO2" i="24"/>
  <c r="Z14" i="24"/>
  <c r="AE14" i="24" s="1"/>
  <c r="Y8" i="24"/>
  <c r="K38" i="24"/>
  <c r="BF24" i="24"/>
  <c r="AJ33" i="24"/>
  <c r="Y33" i="24"/>
  <c r="V33" i="24"/>
  <c r="Z33" i="24"/>
  <c r="Y32" i="24"/>
  <c r="BW29" i="24"/>
  <c r="BU29" i="24"/>
  <c r="BY29" i="24"/>
  <c r="Z23" i="24"/>
  <c r="BY27" i="24"/>
  <c r="BU27" i="24"/>
  <c r="BW27" i="24"/>
  <c r="BW22" i="24"/>
  <c r="BY22" i="24"/>
  <c r="BU22" i="24"/>
  <c r="BM24" i="24"/>
  <c r="V30" i="24"/>
  <c r="AE30" i="24" s="1"/>
  <c r="M29" i="24"/>
  <c r="U29" i="24" s="1"/>
  <c r="X34" i="24"/>
  <c r="BY31" i="24"/>
  <c r="BU31" i="24"/>
  <c r="BW31" i="24"/>
  <c r="Z24" i="24"/>
  <c r="Y18" i="24"/>
  <c r="Y16" i="24"/>
  <c r="Z12" i="24"/>
  <c r="Z27" i="24"/>
  <c r="M19" i="24"/>
  <c r="U19" i="24" s="1"/>
  <c r="Z19" i="24"/>
  <c r="M16" i="24"/>
  <c r="U16" i="24" s="1"/>
  <c r="V15" i="24"/>
  <c r="AZ24" i="24"/>
  <c r="BW25" i="24"/>
  <c r="BU25" i="24"/>
  <c r="BY25" i="24"/>
  <c r="BW17" i="24"/>
  <c r="BU17" i="24"/>
  <c r="BY17" i="24"/>
  <c r="E38" i="24"/>
  <c r="Z35" i="24"/>
  <c r="U10" i="24"/>
  <c r="BW5" i="24"/>
  <c r="BU5" i="24"/>
  <c r="BY5" i="24"/>
  <c r="BY23" i="24"/>
  <c r="BU23" i="24"/>
  <c r="BW23" i="24"/>
  <c r="U14" i="24"/>
  <c r="BW4" i="24"/>
  <c r="BU4" i="24"/>
  <c r="BY4" i="24"/>
  <c r="V17" i="24"/>
  <c r="Y17" i="24"/>
  <c r="Z17" i="24"/>
  <c r="AJ17" i="24"/>
  <c r="U8" i="24"/>
  <c r="V8" i="24"/>
  <c r="X38" i="24" l="1"/>
  <c r="AE8" i="24"/>
  <c r="AE33" i="24"/>
  <c r="BE26" i="24"/>
  <c r="AP26" i="24"/>
  <c r="AJ35" i="25"/>
  <c r="BA13" i="25"/>
  <c r="BJ13" i="25"/>
  <c r="BL13" i="25"/>
  <c r="AQ13" i="25"/>
  <c r="AT8" i="26"/>
  <c r="BJ14" i="26"/>
  <c r="BI14" i="26"/>
  <c r="BM14" i="26"/>
  <c r="AO8" i="26"/>
  <c r="AP8" i="26"/>
  <c r="AE9" i="26"/>
  <c r="BD14" i="26"/>
  <c r="AM14" i="26"/>
  <c r="AO14" i="26"/>
  <c r="BF6" i="26"/>
  <c r="BE6" i="26"/>
  <c r="AL6" i="26"/>
  <c r="BB6" i="26"/>
  <c r="AE5" i="24"/>
  <c r="AJ29" i="24"/>
  <c r="AE23" i="24"/>
  <c r="AJ16" i="24"/>
  <c r="AJ18" i="24"/>
  <c r="BB26" i="24"/>
  <c r="AJ8" i="25"/>
  <c r="AE35" i="25"/>
  <c r="BH13" i="25"/>
  <c r="AU13" i="25"/>
  <c r="AK13" i="25"/>
  <c r="BA14" i="26"/>
  <c r="BC14" i="26"/>
  <c r="AU14" i="26"/>
  <c r="AE35" i="26"/>
  <c r="AE8" i="26"/>
  <c r="BC8" i="26"/>
  <c r="AE28" i="26"/>
  <c r="BB14" i="26"/>
  <c r="BM8" i="26"/>
  <c r="AV23" i="26"/>
  <c r="AE14" i="26"/>
  <c r="AZ14" i="26"/>
  <c r="AZ8" i="26"/>
  <c r="BL14" i="26"/>
  <c r="AN14" i="26"/>
  <c r="BK6" i="26"/>
  <c r="BC6" i="26"/>
  <c r="AW6" i="26"/>
  <c r="AK6" i="26"/>
  <c r="AE21" i="24"/>
  <c r="AE26" i="25"/>
  <c r="BN23" i="26"/>
  <c r="BJ35" i="24"/>
  <c r="BD35" i="24"/>
  <c r="AX35" i="24"/>
  <c r="AU35" i="24"/>
  <c r="AZ35" i="24"/>
  <c r="BM35" i="24"/>
  <c r="BE24" i="24"/>
  <c r="AE24" i="24"/>
  <c r="AJ32" i="24"/>
  <c r="AX24" i="24"/>
  <c r="AY24" i="24" s="1"/>
  <c r="BC24" i="24"/>
  <c r="BH35" i="24"/>
  <c r="AJ10" i="24"/>
  <c r="BL35" i="24"/>
  <c r="AN35" i="24"/>
  <c r="AO35" i="24"/>
  <c r="BA24" i="24"/>
  <c r="AR24" i="24"/>
  <c r="AX26" i="24"/>
  <c r="BH26" i="24"/>
  <c r="AW26" i="24"/>
  <c r="AY26" i="24" s="1"/>
  <c r="AQ26" i="24"/>
  <c r="AL26" i="24"/>
  <c r="AN26" i="24"/>
  <c r="BI15" i="24"/>
  <c r="BH15" i="24"/>
  <c r="AU15" i="24"/>
  <c r="BK15" i="24"/>
  <c r="BL15" i="24"/>
  <c r="AN15" i="24"/>
  <c r="AJ28" i="25"/>
  <c r="X38" i="25"/>
  <c r="AY35" i="25"/>
  <c r="BI13" i="26"/>
  <c r="AW13" i="26"/>
  <c r="BK13" i="26"/>
  <c r="BA13" i="26"/>
  <c r="AO13" i="26"/>
  <c r="AQ13" i="26"/>
  <c r="AE35" i="24"/>
  <c r="BC35" i="24"/>
  <c r="AJ19" i="24"/>
  <c r="BB24" i="24"/>
  <c r="AT24" i="24"/>
  <c r="AE28" i="24"/>
  <c r="BK35" i="24"/>
  <c r="BL24" i="24"/>
  <c r="AE20" i="24"/>
  <c r="BI35" i="24"/>
  <c r="AJ24" i="24"/>
  <c r="BB35" i="24"/>
  <c r="AT35" i="24"/>
  <c r="AV35" i="24" s="1"/>
  <c r="AU24" i="24"/>
  <c r="BH24" i="24"/>
  <c r="AL35" i="24"/>
  <c r="AM35" i="24"/>
  <c r="BD24" i="24"/>
  <c r="AO24" i="24"/>
  <c r="AL24" i="24"/>
  <c r="BA26" i="24"/>
  <c r="BF26" i="24"/>
  <c r="AU26" i="24"/>
  <c r="BI26" i="24"/>
  <c r="BC26" i="24"/>
  <c r="AM26" i="24"/>
  <c r="AR26" i="24"/>
  <c r="BD15" i="24"/>
  <c r="AZ15" i="24"/>
  <c r="AT15" i="24"/>
  <c r="AP15" i="24"/>
  <c r="AL15" i="24"/>
  <c r="AK15" i="24"/>
  <c r="AY34" i="25"/>
  <c r="AE23" i="25"/>
  <c r="AE16" i="25"/>
  <c r="AZ13" i="25"/>
  <c r="AX13" i="25"/>
  <c r="BE13" i="25"/>
  <c r="BC13" i="25"/>
  <c r="BB13" i="25"/>
  <c r="AL13" i="25"/>
  <c r="BK8" i="26"/>
  <c r="BB8" i="26"/>
  <c r="AW8" i="26"/>
  <c r="AY8" i="26" s="1"/>
  <c r="BJ8" i="26"/>
  <c r="AQ8" i="26"/>
  <c r="AM8" i="26"/>
  <c r="BD8" i="26"/>
  <c r="AT13" i="26"/>
  <c r="BD13" i="26"/>
  <c r="BC13" i="26"/>
  <c r="AU13" i="26"/>
  <c r="AL13" i="26"/>
  <c r="AM13" i="26"/>
  <c r="BM35" i="25"/>
  <c r="BL35" i="25"/>
  <c r="BN35" i="25" s="1"/>
  <c r="AJ7" i="25"/>
  <c r="AJ6" i="24"/>
  <c r="BA35" i="24"/>
  <c r="BK24" i="24"/>
  <c r="BN24" i="24" s="1"/>
  <c r="AW35" i="24"/>
  <c r="BF35" i="24"/>
  <c r="AE6" i="24"/>
  <c r="AJ34" i="24"/>
  <c r="BI24" i="24"/>
  <c r="BE35" i="24"/>
  <c r="AQ35" i="24"/>
  <c r="AK24" i="24"/>
  <c r="AS24" i="24" s="1"/>
  <c r="AQ24" i="24"/>
  <c r="AZ26" i="24"/>
  <c r="BD26" i="24"/>
  <c r="AT26" i="24"/>
  <c r="BL26" i="24"/>
  <c r="AO26" i="24"/>
  <c r="BE15" i="24"/>
  <c r="BJ15" i="24"/>
  <c r="BM15" i="24"/>
  <c r="AX15" i="24"/>
  <c r="AY15" i="24" s="1"/>
  <c r="BC15" i="24"/>
  <c r="AR15" i="24"/>
  <c r="AJ18" i="25"/>
  <c r="AE28" i="25"/>
  <c r="AJ34" i="25"/>
  <c r="AJ17" i="25"/>
  <c r="AE25" i="25"/>
  <c r="BB35" i="25"/>
  <c r="BF35" i="25"/>
  <c r="AT35" i="25"/>
  <c r="AV35" i="25" s="1"/>
  <c r="AQ35" i="25"/>
  <c r="AK35" i="25"/>
  <c r="AP35" i="25"/>
  <c r="BI13" i="25"/>
  <c r="BN13" i="25" s="1"/>
  <c r="BM13" i="25"/>
  <c r="BF13" i="25"/>
  <c r="AN13" i="25"/>
  <c r="BD13" i="25"/>
  <c r="AU8" i="26"/>
  <c r="BE8" i="26"/>
  <c r="X38" i="26"/>
  <c r="AE16" i="26"/>
  <c r="BL8" i="26"/>
  <c r="AR8" i="26"/>
  <c r="AZ6" i="26"/>
  <c r="BG6" i="26" s="1"/>
  <c r="AX6" i="26"/>
  <c r="AU6" i="26"/>
  <c r="AT6" i="26"/>
  <c r="AO6" i="26"/>
  <c r="AS6" i="26" s="1"/>
  <c r="AM6" i="26"/>
  <c r="BL13" i="26"/>
  <c r="BF13" i="26"/>
  <c r="BM13" i="26"/>
  <c r="BN13" i="26" s="1"/>
  <c r="BB13" i="26"/>
  <c r="AP13" i="26"/>
  <c r="AY10" i="26"/>
  <c r="AV33" i="26"/>
  <c r="BJ24" i="25"/>
  <c r="AT24" i="25"/>
  <c r="AV24" i="25" s="1"/>
  <c r="AQ16" i="26"/>
  <c r="AM16" i="26"/>
  <c r="AP16" i="26"/>
  <c r="AK16" i="26"/>
  <c r="AO16" i="26"/>
  <c r="AZ16" i="26"/>
  <c r="AR16" i="26"/>
  <c r="AN16" i="26"/>
  <c r="BD16" i="26"/>
  <c r="BH16" i="26"/>
  <c r="AL16" i="26"/>
  <c r="BA16" i="26"/>
  <c r="AT16" i="26"/>
  <c r="BC16" i="26"/>
  <c r="BB16" i="26"/>
  <c r="BL16" i="26"/>
  <c r="BK16" i="26"/>
  <c r="AU16" i="26"/>
  <c r="BJ16" i="26"/>
  <c r="BE16" i="26"/>
  <c r="BI16" i="26"/>
  <c r="AW16" i="26"/>
  <c r="BM16" i="26"/>
  <c r="AX16" i="26"/>
  <c r="BF16" i="26"/>
  <c r="AO25" i="26"/>
  <c r="AK25" i="26"/>
  <c r="AP25" i="26"/>
  <c r="AM25" i="26"/>
  <c r="AR25" i="26"/>
  <c r="AL25" i="26"/>
  <c r="AN25" i="26"/>
  <c r="BL25" i="26"/>
  <c r="BD25" i="26"/>
  <c r="AQ25" i="26"/>
  <c r="BJ25" i="26"/>
  <c r="BF25" i="26"/>
  <c r="AW25" i="26"/>
  <c r="AT25" i="26"/>
  <c r="BC25" i="26"/>
  <c r="BB25" i="26"/>
  <c r="AZ25" i="26"/>
  <c r="AX25" i="26"/>
  <c r="BA25" i="26"/>
  <c r="BE25" i="26"/>
  <c r="BI25" i="26"/>
  <c r="BM25" i="26"/>
  <c r="BK25" i="26"/>
  <c r="AU25" i="26"/>
  <c r="BH25" i="26"/>
  <c r="AP26" i="26"/>
  <c r="AL26" i="26"/>
  <c r="AN26" i="26"/>
  <c r="AR26" i="26"/>
  <c r="AK26" i="26"/>
  <c r="BL26" i="26"/>
  <c r="AQ26" i="26"/>
  <c r="AO26" i="26"/>
  <c r="AM26" i="26"/>
  <c r="BH26" i="26"/>
  <c r="AU26" i="26"/>
  <c r="BE26" i="26"/>
  <c r="BC26" i="26"/>
  <c r="AX26" i="26"/>
  <c r="BJ26" i="26"/>
  <c r="AZ26" i="26"/>
  <c r="BA26" i="26"/>
  <c r="BM26" i="26"/>
  <c r="BB26" i="26"/>
  <c r="BF26" i="26"/>
  <c r="BD26" i="26"/>
  <c r="AW26" i="26"/>
  <c r="AY26" i="26" s="1"/>
  <c r="BI26" i="26"/>
  <c r="AT26" i="26"/>
  <c r="BK26" i="26"/>
  <c r="AP35" i="26"/>
  <c r="AL35" i="26"/>
  <c r="AO35" i="26"/>
  <c r="AK35" i="26"/>
  <c r="AR35" i="26"/>
  <c r="AN35" i="26"/>
  <c r="AQ35" i="26"/>
  <c r="AM35" i="26"/>
  <c r="BI35" i="26"/>
  <c r="AT35" i="26"/>
  <c r="BF35" i="26"/>
  <c r="AZ35" i="26"/>
  <c r="BD35" i="26"/>
  <c r="AW35" i="26"/>
  <c r="BB35" i="26"/>
  <c r="BJ35" i="26"/>
  <c r="BA35" i="26"/>
  <c r="BM35" i="26"/>
  <c r="BC35" i="26"/>
  <c r="BK35" i="26"/>
  <c r="BL35" i="26"/>
  <c r="BE35" i="26"/>
  <c r="AU35" i="26"/>
  <c r="AX35" i="26"/>
  <c r="BH35" i="26"/>
  <c r="AR17" i="26"/>
  <c r="AN17" i="26"/>
  <c r="AQ17" i="26"/>
  <c r="AL17" i="26"/>
  <c r="AP17" i="26"/>
  <c r="AK17" i="26"/>
  <c r="AO17" i="26"/>
  <c r="AX17" i="26"/>
  <c r="AM17" i="26"/>
  <c r="BI17" i="26"/>
  <c r="BM17" i="26"/>
  <c r="AU17" i="26"/>
  <c r="BF17" i="26"/>
  <c r="AZ17" i="26"/>
  <c r="BL17" i="26"/>
  <c r="AT17" i="26"/>
  <c r="AV17" i="26" s="1"/>
  <c r="BK17" i="26"/>
  <c r="BE17" i="26"/>
  <c r="BB17" i="26"/>
  <c r="BJ17" i="26"/>
  <c r="BH17" i="26"/>
  <c r="AW17" i="26"/>
  <c r="BA17" i="26"/>
  <c r="BC17" i="26"/>
  <c r="BD17" i="26"/>
  <c r="AQ9" i="26"/>
  <c r="AM9" i="26"/>
  <c r="BL9" i="26"/>
  <c r="AP9" i="26"/>
  <c r="AK9" i="26"/>
  <c r="AZ9" i="26"/>
  <c r="AO9" i="26"/>
  <c r="AN9" i="26"/>
  <c r="BD9" i="26"/>
  <c r="BH9" i="26"/>
  <c r="AL9" i="26"/>
  <c r="BB9" i="26"/>
  <c r="BM9" i="26"/>
  <c r="AR9" i="26"/>
  <c r="BA9" i="26"/>
  <c r="BI9" i="26"/>
  <c r="BE9" i="26"/>
  <c r="AT9" i="26"/>
  <c r="BC9" i="26"/>
  <c r="AX9" i="26"/>
  <c r="BK9" i="26"/>
  <c r="AU9" i="26"/>
  <c r="BF9" i="26"/>
  <c r="BJ9" i="26"/>
  <c r="AW9" i="26"/>
  <c r="AO7" i="26"/>
  <c r="AK7" i="26"/>
  <c r="AZ7" i="26"/>
  <c r="AP7" i="26"/>
  <c r="BL7" i="26"/>
  <c r="AN7" i="26"/>
  <c r="AR7" i="26"/>
  <c r="AL7" i="26"/>
  <c r="BD7" i="26"/>
  <c r="AQ7" i="26"/>
  <c r="BB7" i="26"/>
  <c r="AM7" i="26"/>
  <c r="AX7" i="26"/>
  <c r="BH7" i="26"/>
  <c r="AT7" i="26"/>
  <c r="BE7" i="26"/>
  <c r="BI7" i="26"/>
  <c r="BK7" i="26"/>
  <c r="AW7" i="26"/>
  <c r="AY7" i="26" s="1"/>
  <c r="BA7" i="26"/>
  <c r="BM7" i="26"/>
  <c r="BC7" i="26"/>
  <c r="AU7" i="26"/>
  <c r="BF7" i="26"/>
  <c r="BJ7" i="26"/>
  <c r="AO28" i="26"/>
  <c r="AN28" i="26"/>
  <c r="AR28" i="26"/>
  <c r="AL28" i="26"/>
  <c r="AP28" i="26"/>
  <c r="AM28" i="26"/>
  <c r="AK28" i="26"/>
  <c r="AU28" i="26"/>
  <c r="AQ28" i="26"/>
  <c r="BL28" i="26"/>
  <c r="BM28" i="26"/>
  <c r="AZ28" i="26"/>
  <c r="BH28" i="26"/>
  <c r="BA28" i="26"/>
  <c r="BE28" i="26"/>
  <c r="BF28" i="26"/>
  <c r="BI28" i="26"/>
  <c r="AT28" i="26"/>
  <c r="AV28" i="26" s="1"/>
  <c r="BK28" i="26"/>
  <c r="AX28" i="26"/>
  <c r="BB28" i="26"/>
  <c r="AW28" i="26"/>
  <c r="AY28" i="26" s="1"/>
  <c r="BC28" i="26"/>
  <c r="BJ28" i="26"/>
  <c r="BD28" i="26"/>
  <c r="AQ32" i="26"/>
  <c r="AM32" i="26"/>
  <c r="AP32" i="26"/>
  <c r="AL32" i="26"/>
  <c r="AO32" i="26"/>
  <c r="AK32" i="26"/>
  <c r="AN32" i="26"/>
  <c r="AR32" i="26"/>
  <c r="BH32" i="26"/>
  <c r="AZ32" i="26"/>
  <c r="BE32" i="26"/>
  <c r="BC32" i="26"/>
  <c r="BK32" i="26"/>
  <c r="AX32" i="26"/>
  <c r="BI32" i="26"/>
  <c r="AT32" i="26"/>
  <c r="BF32" i="26"/>
  <c r="BD32" i="26"/>
  <c r="BL32" i="26"/>
  <c r="AW32" i="26"/>
  <c r="AY32" i="26" s="1"/>
  <c r="BB32" i="26"/>
  <c r="BJ32" i="26"/>
  <c r="BA32" i="26"/>
  <c r="BM32" i="26"/>
  <c r="AU32" i="26"/>
  <c r="CA38" i="26"/>
  <c r="AF38" i="26"/>
  <c r="BN8" i="26"/>
  <c r="BG23" i="26"/>
  <c r="AS14" i="26"/>
  <c r="AV6" i="26"/>
  <c r="AE33" i="26"/>
  <c r="AP15" i="26"/>
  <c r="AL15" i="26"/>
  <c r="AN15" i="26"/>
  <c r="AR15" i="26"/>
  <c r="AM15" i="26"/>
  <c r="BH15" i="26"/>
  <c r="BL15" i="26"/>
  <c r="AQ15" i="26"/>
  <c r="AZ15" i="26"/>
  <c r="AO15" i="26"/>
  <c r="AK15" i="26"/>
  <c r="AU15" i="26"/>
  <c r="BE15" i="26"/>
  <c r="AW15" i="26"/>
  <c r="AX15" i="26"/>
  <c r="BC15" i="26"/>
  <c r="BA15" i="26"/>
  <c r="BI15" i="26"/>
  <c r="BF15" i="26"/>
  <c r="BM15" i="26"/>
  <c r="AT15" i="26"/>
  <c r="BK15" i="26"/>
  <c r="BB15" i="26"/>
  <c r="BJ15" i="26"/>
  <c r="BD15" i="26"/>
  <c r="BO32" i="26"/>
  <c r="BO33" i="26"/>
  <c r="BO34" i="26"/>
  <c r="BO30" i="26"/>
  <c r="BO35" i="26"/>
  <c r="BO28" i="26"/>
  <c r="BO27" i="26"/>
  <c r="BO23" i="26"/>
  <c r="BO31" i="26"/>
  <c r="BO26" i="26"/>
  <c r="BO16" i="26"/>
  <c r="BO12" i="26"/>
  <c r="BO25" i="26"/>
  <c r="BO18" i="26"/>
  <c r="BO15" i="26"/>
  <c r="BO9" i="26"/>
  <c r="BO5" i="26"/>
  <c r="BO20" i="26"/>
  <c r="BO29" i="26"/>
  <c r="BO24" i="26"/>
  <c r="BO22" i="26"/>
  <c r="BO19" i="26"/>
  <c r="BO17" i="26"/>
  <c r="BO14" i="26"/>
  <c r="BO8" i="26"/>
  <c r="BO7" i="26"/>
  <c r="BO13" i="26"/>
  <c r="BO11" i="26"/>
  <c r="BO10" i="26"/>
  <c r="BO21" i="26"/>
  <c r="BO6" i="26"/>
  <c r="BO4" i="26"/>
  <c r="AP22" i="26"/>
  <c r="AL22" i="26"/>
  <c r="AO22" i="26"/>
  <c r="AQ22" i="26"/>
  <c r="AN22" i="26"/>
  <c r="AM22" i="26"/>
  <c r="AK22" i="26"/>
  <c r="AR22" i="26"/>
  <c r="BH22" i="26"/>
  <c r="AT22" i="26"/>
  <c r="BK22" i="26"/>
  <c r="AU22" i="26"/>
  <c r="AW22" i="26"/>
  <c r="BA22" i="26"/>
  <c r="BE22" i="26"/>
  <c r="BI22" i="26"/>
  <c r="BM22" i="26"/>
  <c r="AX22" i="26"/>
  <c r="BJ22" i="26"/>
  <c r="BD22" i="26"/>
  <c r="BB22" i="26"/>
  <c r="BF22" i="26"/>
  <c r="AZ22" i="26"/>
  <c r="BL22" i="26"/>
  <c r="BC22" i="26"/>
  <c r="AR31" i="26"/>
  <c r="AN31" i="26"/>
  <c r="AP31" i="26"/>
  <c r="AK31" i="26"/>
  <c r="AM31" i="26"/>
  <c r="AL31" i="26"/>
  <c r="AQ31" i="26"/>
  <c r="AO31" i="26"/>
  <c r="BM31" i="26"/>
  <c r="BK31" i="26"/>
  <c r="AU31" i="26"/>
  <c r="BB31" i="26"/>
  <c r="BF31" i="26"/>
  <c r="BH31" i="26"/>
  <c r="BI31" i="26"/>
  <c r="AT31" i="26"/>
  <c r="AX31" i="26"/>
  <c r="BJ31" i="26"/>
  <c r="AZ31" i="26"/>
  <c r="BA31" i="26"/>
  <c r="BE31" i="26"/>
  <c r="BC31" i="26"/>
  <c r="BD31" i="26"/>
  <c r="AW31" i="26"/>
  <c r="BL31" i="26"/>
  <c r="AY23" i="26"/>
  <c r="AO18" i="26"/>
  <c r="AK18" i="26"/>
  <c r="AN18" i="26"/>
  <c r="BH18" i="26"/>
  <c r="AR18" i="26"/>
  <c r="AM18" i="26"/>
  <c r="BL18" i="26"/>
  <c r="AQ18" i="26"/>
  <c r="AP18" i="26"/>
  <c r="AZ18" i="26"/>
  <c r="AL18" i="26"/>
  <c r="AW18" i="26"/>
  <c r="BC18" i="26"/>
  <c r="BK18" i="26"/>
  <c r="BI18" i="26"/>
  <c r="BJ18" i="26"/>
  <c r="BM18" i="26"/>
  <c r="AU18" i="26"/>
  <c r="BD18" i="26"/>
  <c r="BA18" i="26"/>
  <c r="BE18" i="26"/>
  <c r="AT18" i="26"/>
  <c r="AV18" i="26" s="1"/>
  <c r="AX18" i="26"/>
  <c r="BB18" i="26"/>
  <c r="BF18" i="26"/>
  <c r="AQ27" i="26"/>
  <c r="AM27" i="26"/>
  <c r="AP27" i="26"/>
  <c r="AK27" i="26"/>
  <c r="AL27" i="26"/>
  <c r="AR27" i="26"/>
  <c r="AN27" i="26"/>
  <c r="BD27" i="26"/>
  <c r="AO27" i="26"/>
  <c r="AT27" i="26"/>
  <c r="AX27" i="26"/>
  <c r="AZ27" i="26"/>
  <c r="BA27" i="26"/>
  <c r="BI27" i="26"/>
  <c r="BB27" i="26"/>
  <c r="BC27" i="26"/>
  <c r="BK27" i="26"/>
  <c r="AU27" i="26"/>
  <c r="BH27" i="26"/>
  <c r="AW27" i="26"/>
  <c r="AY27" i="26" s="1"/>
  <c r="BM27" i="26"/>
  <c r="BJ27" i="26"/>
  <c r="BL27" i="26"/>
  <c r="BE27" i="26"/>
  <c r="BF27" i="26"/>
  <c r="BR38" i="26"/>
  <c r="BR39" i="26" s="1"/>
  <c r="AS8" i="26"/>
  <c r="BG8" i="26"/>
  <c r="BG13" i="26"/>
  <c r="AS10" i="26"/>
  <c r="AS33" i="26"/>
  <c r="V38" i="26"/>
  <c r="AE4" i="26"/>
  <c r="AE18" i="26"/>
  <c r="AE29" i="26"/>
  <c r="AR20" i="26"/>
  <c r="AN20" i="26"/>
  <c r="AP20" i="26"/>
  <c r="AK20" i="26"/>
  <c r="AO20" i="26"/>
  <c r="AL20" i="26"/>
  <c r="AQ20" i="26"/>
  <c r="AM20" i="26"/>
  <c r="AX20" i="26"/>
  <c r="BJ20" i="26"/>
  <c r="BE20" i="26"/>
  <c r="BB20" i="26"/>
  <c r="BH20" i="26"/>
  <c r="BI20" i="26"/>
  <c r="BC20" i="26"/>
  <c r="BF20" i="26"/>
  <c r="BD20" i="26"/>
  <c r="AW20" i="26"/>
  <c r="BA20" i="26"/>
  <c r="BM20" i="26"/>
  <c r="AT20" i="26"/>
  <c r="BK20" i="26"/>
  <c r="AU20" i="26"/>
  <c r="AZ20" i="26"/>
  <c r="BL20" i="26"/>
  <c r="AY14" i="26"/>
  <c r="AQ5" i="26"/>
  <c r="AM5" i="26"/>
  <c r="AZ5" i="26"/>
  <c r="AO5" i="26"/>
  <c r="BH5" i="26"/>
  <c r="AR5" i="26"/>
  <c r="AL5" i="26"/>
  <c r="AX5" i="26"/>
  <c r="AN5" i="26"/>
  <c r="BF5" i="26"/>
  <c r="AK5" i="26"/>
  <c r="BD5" i="26"/>
  <c r="BL5" i="26"/>
  <c r="BA5" i="26"/>
  <c r="AP5" i="26"/>
  <c r="AW5" i="26"/>
  <c r="AY5" i="26" s="1"/>
  <c r="BE5" i="26"/>
  <c r="AT5" i="26"/>
  <c r="BJ5" i="26"/>
  <c r="BM5" i="26"/>
  <c r="BI5" i="26"/>
  <c r="BC5" i="26"/>
  <c r="BK5" i="26"/>
  <c r="AU5" i="26"/>
  <c r="BB5" i="26"/>
  <c r="Y38" i="26"/>
  <c r="U38" i="26"/>
  <c r="AP4" i="26"/>
  <c r="AL4" i="26"/>
  <c r="BH4" i="26"/>
  <c r="AR4" i="26"/>
  <c r="AM4" i="26"/>
  <c r="AZ4" i="26"/>
  <c r="AO4" i="26"/>
  <c r="BD4" i="26"/>
  <c r="BL4" i="26"/>
  <c r="AQ4" i="26"/>
  <c r="AN4" i="26"/>
  <c r="AK4" i="26"/>
  <c r="BM4" i="26"/>
  <c r="BI4" i="26"/>
  <c r="BA4" i="26"/>
  <c r="AU4" i="26"/>
  <c r="AT4" i="26"/>
  <c r="BE4" i="26"/>
  <c r="AX4" i="26"/>
  <c r="BB4" i="26"/>
  <c r="BF4" i="26"/>
  <c r="AW4" i="26"/>
  <c r="BC4" i="26"/>
  <c r="BK4" i="26"/>
  <c r="BJ4" i="26"/>
  <c r="AE12" i="26"/>
  <c r="AO34" i="26"/>
  <c r="AK34" i="26"/>
  <c r="AR34" i="26"/>
  <c r="AN34" i="26"/>
  <c r="AQ34" i="26"/>
  <c r="AM34" i="26"/>
  <c r="AL34" i="26"/>
  <c r="AP34" i="26"/>
  <c r="AW34" i="26"/>
  <c r="BJ34" i="26"/>
  <c r="BA34" i="26"/>
  <c r="BM34" i="26"/>
  <c r="AU34" i="26"/>
  <c r="BL34" i="26"/>
  <c r="BE34" i="26"/>
  <c r="BC34" i="26"/>
  <c r="BK34" i="26"/>
  <c r="BF34" i="26"/>
  <c r="BH34" i="26"/>
  <c r="BI34" i="26"/>
  <c r="AT34" i="26"/>
  <c r="AV34" i="26" s="1"/>
  <c r="AX34" i="26"/>
  <c r="BB34" i="26"/>
  <c r="AZ34" i="26"/>
  <c r="BD34" i="26"/>
  <c r="AO21" i="26"/>
  <c r="AK21" i="26"/>
  <c r="AR21" i="26"/>
  <c r="AM21" i="26"/>
  <c r="AQ21" i="26"/>
  <c r="BL21" i="26"/>
  <c r="AL21" i="26"/>
  <c r="AZ21" i="26"/>
  <c r="AP21" i="26"/>
  <c r="AN21" i="26"/>
  <c r="BD21" i="26"/>
  <c r="BI21" i="26"/>
  <c r="BH21" i="26"/>
  <c r="BM21" i="26"/>
  <c r="BJ21" i="26"/>
  <c r="BA21" i="26"/>
  <c r="BE21" i="26"/>
  <c r="AT21" i="26"/>
  <c r="AV21" i="26" s="1"/>
  <c r="BC21" i="26"/>
  <c r="AU21" i="26"/>
  <c r="BF21" i="26"/>
  <c r="AW21" i="26"/>
  <c r="AY21" i="26" s="1"/>
  <c r="BK21" i="26"/>
  <c r="AX21" i="26"/>
  <c r="BB21" i="26"/>
  <c r="AE19" i="26"/>
  <c r="AP11" i="26"/>
  <c r="AL11" i="26"/>
  <c r="AO11" i="26"/>
  <c r="BL11" i="26"/>
  <c r="BD11" i="26"/>
  <c r="AQ11" i="26"/>
  <c r="AN11" i="26"/>
  <c r="BH11" i="26"/>
  <c r="AM11" i="26"/>
  <c r="AK11" i="26"/>
  <c r="AR11" i="26"/>
  <c r="AW11" i="26"/>
  <c r="AT11" i="26"/>
  <c r="BC11" i="26"/>
  <c r="BB11" i="26"/>
  <c r="BJ11" i="26"/>
  <c r="BA11" i="26"/>
  <c r="BK11" i="26"/>
  <c r="BM11" i="26"/>
  <c r="AU11" i="26"/>
  <c r="AX11" i="26"/>
  <c r="AZ11" i="26"/>
  <c r="BE11" i="26"/>
  <c r="BI11" i="26"/>
  <c r="BF11" i="26"/>
  <c r="Z38" i="26"/>
  <c r="AQ30" i="26"/>
  <c r="AM30" i="26"/>
  <c r="AO30" i="26"/>
  <c r="AL30" i="26"/>
  <c r="AN30" i="26"/>
  <c r="BD30" i="26"/>
  <c r="AK30" i="26"/>
  <c r="BL30" i="26"/>
  <c r="AR30" i="26"/>
  <c r="AP30" i="26"/>
  <c r="BB30" i="26"/>
  <c r="AW30" i="26"/>
  <c r="BA30" i="26"/>
  <c r="BI30" i="26"/>
  <c r="AX30" i="26"/>
  <c r="BF30" i="26"/>
  <c r="BM30" i="26"/>
  <c r="AT30" i="26"/>
  <c r="AV30" i="26" s="1"/>
  <c r="BE30" i="26"/>
  <c r="AU30" i="26"/>
  <c r="BJ30" i="26"/>
  <c r="AZ30" i="26"/>
  <c r="BC30" i="26"/>
  <c r="BK30" i="26"/>
  <c r="BH30" i="26"/>
  <c r="AP19" i="26"/>
  <c r="AL19" i="26"/>
  <c r="AR19" i="26"/>
  <c r="AM19" i="26"/>
  <c r="AQ19" i="26"/>
  <c r="AK19" i="26"/>
  <c r="BL19" i="26"/>
  <c r="BD19" i="26"/>
  <c r="AZ19" i="26"/>
  <c r="AO19" i="26"/>
  <c r="AN19" i="26"/>
  <c r="BI19" i="26"/>
  <c r="AU19" i="26"/>
  <c r="BF19" i="26"/>
  <c r="BH19" i="26"/>
  <c r="AW19" i="26"/>
  <c r="BA19" i="26"/>
  <c r="AT19" i="26"/>
  <c r="BK19" i="26"/>
  <c r="BB19" i="26"/>
  <c r="BJ19" i="26"/>
  <c r="BE19" i="26"/>
  <c r="BM19" i="26"/>
  <c r="BC19" i="26"/>
  <c r="AX19" i="26"/>
  <c r="BN14" i="26"/>
  <c r="AE27" i="26"/>
  <c r="AY13" i="26"/>
  <c r="AV10" i="26"/>
  <c r="BG10" i="26"/>
  <c r="BG33" i="26"/>
  <c r="BN33" i="26"/>
  <c r="AV8" i="26"/>
  <c r="AE15" i="26"/>
  <c r="AE5" i="26"/>
  <c r="AR24" i="26"/>
  <c r="AN24" i="26"/>
  <c r="AM24" i="26"/>
  <c r="AQ24" i="26"/>
  <c r="AK24" i="26"/>
  <c r="AP24" i="26"/>
  <c r="AL24" i="26"/>
  <c r="AO24" i="26"/>
  <c r="BA24" i="26"/>
  <c r="BK24" i="26"/>
  <c r="AU24" i="26"/>
  <c r="BJ24" i="26"/>
  <c r="BD24" i="26"/>
  <c r="BL24" i="26"/>
  <c r="BE24" i="26"/>
  <c r="AT24" i="26"/>
  <c r="BF24" i="26"/>
  <c r="BM24" i="26"/>
  <c r="AX24" i="26"/>
  <c r="BH24" i="26"/>
  <c r="BN24" i="26" s="1"/>
  <c r="AW24" i="26"/>
  <c r="BI24" i="26"/>
  <c r="BC24" i="26"/>
  <c r="BB24" i="26"/>
  <c r="AZ24" i="26"/>
  <c r="AE21" i="26"/>
  <c r="AQ12" i="26"/>
  <c r="AM12" i="26"/>
  <c r="AR12" i="26"/>
  <c r="AL12" i="26"/>
  <c r="AN12" i="26"/>
  <c r="AZ12" i="26"/>
  <c r="AK12" i="26"/>
  <c r="BD12" i="26"/>
  <c r="AO12" i="26"/>
  <c r="BL12" i="26"/>
  <c r="AX12" i="26"/>
  <c r="AP12" i="26"/>
  <c r="AW12" i="26"/>
  <c r="BF12" i="26"/>
  <c r="BH12" i="26"/>
  <c r="BM12" i="26"/>
  <c r="BC12" i="26"/>
  <c r="BI12" i="26"/>
  <c r="BJ12" i="26"/>
  <c r="BK12" i="26"/>
  <c r="AU12" i="26"/>
  <c r="BA12" i="26"/>
  <c r="BE12" i="26"/>
  <c r="AT12" i="26"/>
  <c r="BB12" i="26"/>
  <c r="AE30" i="26"/>
  <c r="AE26" i="26"/>
  <c r="AP29" i="26"/>
  <c r="AL29" i="26"/>
  <c r="AR29" i="26"/>
  <c r="AM29" i="26"/>
  <c r="AQ29" i="26"/>
  <c r="AO29" i="26"/>
  <c r="AN29" i="26"/>
  <c r="BD29" i="26"/>
  <c r="AK29" i="26"/>
  <c r="AW29" i="26"/>
  <c r="BE29" i="26"/>
  <c r="BI29" i="26"/>
  <c r="AT29" i="26"/>
  <c r="BC29" i="26"/>
  <c r="BB29" i="26"/>
  <c r="BK29" i="26"/>
  <c r="AU29" i="26"/>
  <c r="BJ29" i="26"/>
  <c r="BH29" i="26"/>
  <c r="BL29" i="26"/>
  <c r="BM29" i="26"/>
  <c r="AX29" i="26"/>
  <c r="AZ29" i="26"/>
  <c r="BA29" i="26"/>
  <c r="BF29" i="26"/>
  <c r="M38" i="26"/>
  <c r="AV14" i="26"/>
  <c r="BG14" i="26"/>
  <c r="AH38" i="26"/>
  <c r="AS23" i="26"/>
  <c r="BN6" i="26"/>
  <c r="AY6" i="26"/>
  <c r="BN10" i="26"/>
  <c r="AY33" i="26"/>
  <c r="AR14" i="25"/>
  <c r="AN14" i="25"/>
  <c r="AP14" i="25"/>
  <c r="AK14" i="25"/>
  <c r="AM14" i="25"/>
  <c r="AL14" i="25"/>
  <c r="AQ14" i="25"/>
  <c r="BJ14" i="25"/>
  <c r="BC14" i="25"/>
  <c r="AO14" i="25"/>
  <c r="AX14" i="25"/>
  <c r="AW14" i="25"/>
  <c r="AY14" i="25" s="1"/>
  <c r="AU14" i="25"/>
  <c r="BK14" i="25"/>
  <c r="BH14" i="25"/>
  <c r="BA14" i="25"/>
  <c r="BM14" i="25"/>
  <c r="BE14" i="25"/>
  <c r="BI14" i="25"/>
  <c r="BB14" i="25"/>
  <c r="BF14" i="25"/>
  <c r="AZ14" i="25"/>
  <c r="BD14" i="25"/>
  <c r="AT14" i="25"/>
  <c r="BL14" i="25"/>
  <c r="AO22" i="25"/>
  <c r="AK22" i="25"/>
  <c r="AN22" i="25"/>
  <c r="AQ22" i="25"/>
  <c r="AP22" i="25"/>
  <c r="AM22" i="25"/>
  <c r="AZ22" i="25"/>
  <c r="AL22" i="25"/>
  <c r="BH22" i="25"/>
  <c r="AR22" i="25"/>
  <c r="AU22" i="25"/>
  <c r="BM22" i="25"/>
  <c r="AT22" i="25"/>
  <c r="BJ22" i="25"/>
  <c r="BF22" i="25"/>
  <c r="AW22" i="25"/>
  <c r="BI22" i="25"/>
  <c r="BA22" i="25"/>
  <c r="AX22" i="25"/>
  <c r="BD22" i="25"/>
  <c r="BC22" i="25"/>
  <c r="BK22" i="25"/>
  <c r="BL22" i="25"/>
  <c r="BB22" i="25"/>
  <c r="BE22" i="25"/>
  <c r="AP23" i="25"/>
  <c r="AL23" i="25"/>
  <c r="AR23" i="25"/>
  <c r="AM23" i="25"/>
  <c r="AO23" i="25"/>
  <c r="AN23" i="25"/>
  <c r="AQ23" i="25"/>
  <c r="AZ23" i="25"/>
  <c r="AK23" i="25"/>
  <c r="BL23" i="25"/>
  <c r="AW23" i="25"/>
  <c r="AY23" i="25" s="1"/>
  <c r="BI23" i="25"/>
  <c r="AX23" i="25"/>
  <c r="BF23" i="25"/>
  <c r="BC23" i="25"/>
  <c r="BM23" i="25"/>
  <c r="BA23" i="25"/>
  <c r="BB23" i="25"/>
  <c r="BJ23" i="25"/>
  <c r="BD23" i="25"/>
  <c r="BH23" i="25"/>
  <c r="AU23" i="25"/>
  <c r="AT23" i="25"/>
  <c r="AV23" i="25" s="1"/>
  <c r="BK23" i="25"/>
  <c r="BE23" i="25"/>
  <c r="AQ20" i="25"/>
  <c r="AM20" i="25"/>
  <c r="AO20" i="25"/>
  <c r="AN20" i="25"/>
  <c r="AP20" i="25"/>
  <c r="BH20" i="25"/>
  <c r="AL20" i="25"/>
  <c r="BB20" i="25"/>
  <c r="AK20" i="25"/>
  <c r="AR20" i="25"/>
  <c r="AX20" i="25"/>
  <c r="AW20" i="25"/>
  <c r="BM20" i="25"/>
  <c r="BE20" i="25"/>
  <c r="BI20" i="25"/>
  <c r="BC20" i="25"/>
  <c r="BL20" i="25"/>
  <c r="BF20" i="25"/>
  <c r="AU20" i="25"/>
  <c r="AZ20" i="25"/>
  <c r="BD20" i="25"/>
  <c r="BJ20" i="25"/>
  <c r="AT20" i="25"/>
  <c r="AV20" i="25" s="1"/>
  <c r="BK20" i="25"/>
  <c r="BA20" i="25"/>
  <c r="AR10" i="25"/>
  <c r="AN10" i="25"/>
  <c r="AQ10" i="25"/>
  <c r="AL10" i="25"/>
  <c r="AM10" i="25"/>
  <c r="AK10" i="25"/>
  <c r="BJ10" i="25"/>
  <c r="BC10" i="25"/>
  <c r="AU10" i="25"/>
  <c r="AO10" i="25"/>
  <c r="BK10" i="25"/>
  <c r="AP10" i="25"/>
  <c r="AX10" i="25"/>
  <c r="AW10" i="25"/>
  <c r="BM10" i="25"/>
  <c r="BB10" i="25"/>
  <c r="BF10" i="25"/>
  <c r="BE10" i="25"/>
  <c r="AZ10" i="25"/>
  <c r="BL10" i="25"/>
  <c r="BA10" i="25"/>
  <c r="BI10" i="25"/>
  <c r="BD10" i="25"/>
  <c r="BH10" i="25"/>
  <c r="AT10" i="25"/>
  <c r="AV10" i="25" s="1"/>
  <c r="AO15" i="25"/>
  <c r="AK15" i="25"/>
  <c r="AR15" i="25"/>
  <c r="AM15" i="25"/>
  <c r="AQ15" i="25"/>
  <c r="AZ15" i="25"/>
  <c r="AP15" i="25"/>
  <c r="AN15" i="25"/>
  <c r="BF15" i="25"/>
  <c r="AU15" i="25"/>
  <c r="AL15" i="25"/>
  <c r="AX15" i="25"/>
  <c r="BC15" i="25"/>
  <c r="BM15" i="25"/>
  <c r="BK15" i="25"/>
  <c r="BA15" i="25"/>
  <c r="AW15" i="25"/>
  <c r="BE15" i="25"/>
  <c r="BI15" i="25"/>
  <c r="BJ15" i="25"/>
  <c r="BH15" i="25"/>
  <c r="AT15" i="25"/>
  <c r="AV15" i="25" s="1"/>
  <c r="BB15" i="25"/>
  <c r="BL15" i="25"/>
  <c r="BD15" i="25"/>
  <c r="BN6" i="25"/>
  <c r="CA38" i="25"/>
  <c r="BN34" i="25"/>
  <c r="V38" i="25"/>
  <c r="AE4" i="25"/>
  <c r="AQ17" i="25"/>
  <c r="AM17" i="25"/>
  <c r="AN17" i="25"/>
  <c r="AR17" i="25"/>
  <c r="AL17" i="25"/>
  <c r="AP17" i="25"/>
  <c r="AZ17" i="25"/>
  <c r="AO17" i="25"/>
  <c r="AT17" i="25"/>
  <c r="AK17" i="25"/>
  <c r="BB17" i="25"/>
  <c r="BF17" i="25"/>
  <c r="BI17" i="25"/>
  <c r="AW17" i="25"/>
  <c r="BJ17" i="25"/>
  <c r="BD17" i="25"/>
  <c r="BA17" i="25"/>
  <c r="BC17" i="25"/>
  <c r="BM17" i="25"/>
  <c r="BE17" i="25"/>
  <c r="BK17" i="25"/>
  <c r="AU17" i="25"/>
  <c r="BL17" i="25"/>
  <c r="AX17" i="25"/>
  <c r="BH17" i="25"/>
  <c r="BR38" i="25"/>
  <c r="BR39" i="25" s="1"/>
  <c r="AJ31" i="25"/>
  <c r="AE7" i="25"/>
  <c r="AJ12" i="25"/>
  <c r="AR26" i="25"/>
  <c r="AN26" i="25"/>
  <c r="AM26" i="25"/>
  <c r="AO26" i="25"/>
  <c r="AL26" i="25"/>
  <c r="AK26" i="25"/>
  <c r="AQ26" i="25"/>
  <c r="AP26" i="25"/>
  <c r="AX26" i="25"/>
  <c r="BC26" i="25"/>
  <c r="BI26" i="25"/>
  <c r="BA26" i="25"/>
  <c r="AU26" i="25"/>
  <c r="BK26" i="25"/>
  <c r="AW26" i="25"/>
  <c r="BE26" i="25"/>
  <c r="BM26" i="25"/>
  <c r="BJ26" i="25"/>
  <c r="BF26" i="25"/>
  <c r="BD26" i="25"/>
  <c r="BH26" i="25"/>
  <c r="AT26" i="25"/>
  <c r="BB26" i="25"/>
  <c r="AZ26" i="25"/>
  <c r="BL26" i="25"/>
  <c r="AS13" i="25"/>
  <c r="AP28" i="25"/>
  <c r="AL28" i="25"/>
  <c r="AN28" i="25"/>
  <c r="AO28" i="25"/>
  <c r="AK28" i="25"/>
  <c r="AR28" i="25"/>
  <c r="AQ28" i="25"/>
  <c r="AM28" i="25"/>
  <c r="AW28" i="25"/>
  <c r="AY28" i="25" s="1"/>
  <c r="AX28" i="25"/>
  <c r="BF28" i="25"/>
  <c r="BC28" i="25"/>
  <c r="BE28" i="25"/>
  <c r="BI28" i="25"/>
  <c r="BD28" i="25"/>
  <c r="BM28" i="25"/>
  <c r="BA28" i="25"/>
  <c r="AT28" i="25"/>
  <c r="AU28" i="25"/>
  <c r="BK28" i="25"/>
  <c r="AZ28" i="25"/>
  <c r="BB28" i="25"/>
  <c r="BJ28" i="25"/>
  <c r="BH28" i="25"/>
  <c r="BL28" i="25"/>
  <c r="AJ24" i="25"/>
  <c r="AE5" i="25"/>
  <c r="AE17" i="25"/>
  <c r="AQ7" i="25"/>
  <c r="AM7" i="25"/>
  <c r="AN7" i="25"/>
  <c r="BH7" i="25"/>
  <c r="AR7" i="25"/>
  <c r="AL7" i="25"/>
  <c r="BL7" i="25"/>
  <c r="AK7" i="25"/>
  <c r="AT7" i="25"/>
  <c r="AP7" i="25"/>
  <c r="BJ7" i="25"/>
  <c r="AZ7" i="25"/>
  <c r="AO7" i="25"/>
  <c r="BE7" i="25"/>
  <c r="BM7" i="25"/>
  <c r="BA7" i="25"/>
  <c r="BC7" i="25"/>
  <c r="BK7" i="25"/>
  <c r="BF7" i="25"/>
  <c r="AX7" i="25"/>
  <c r="BB7" i="25"/>
  <c r="BI7" i="25"/>
  <c r="AU7" i="25"/>
  <c r="AW7" i="25"/>
  <c r="AY7" i="25" s="1"/>
  <c r="BD7" i="25"/>
  <c r="BN24" i="25"/>
  <c r="AS24" i="25"/>
  <c r="AO27" i="25"/>
  <c r="AK27" i="25"/>
  <c r="AP27" i="25"/>
  <c r="AQ27" i="25"/>
  <c r="AL27" i="25"/>
  <c r="AR27" i="25"/>
  <c r="BH27" i="25"/>
  <c r="AN27" i="25"/>
  <c r="AM27" i="25"/>
  <c r="BF27" i="25"/>
  <c r="AW27" i="25"/>
  <c r="AT27" i="25"/>
  <c r="AX27" i="25"/>
  <c r="BE27" i="25"/>
  <c r="BI27" i="25"/>
  <c r="BM27" i="25"/>
  <c r="BA27" i="25"/>
  <c r="BC27" i="25"/>
  <c r="BK27" i="25"/>
  <c r="BB27" i="25"/>
  <c r="AU27" i="25"/>
  <c r="AZ27" i="25"/>
  <c r="BD27" i="25"/>
  <c r="BL27" i="25"/>
  <c r="BJ27" i="25"/>
  <c r="AJ32" i="25"/>
  <c r="AR21" i="25"/>
  <c r="AN21" i="25"/>
  <c r="AP21" i="25"/>
  <c r="AK21" i="25"/>
  <c r="AO21" i="25"/>
  <c r="AQ21" i="25"/>
  <c r="AM21" i="25"/>
  <c r="AL21" i="25"/>
  <c r="BC21" i="25"/>
  <c r="BE21" i="25"/>
  <c r="AT21" i="25"/>
  <c r="AX21" i="25"/>
  <c r="AZ21" i="25"/>
  <c r="BD21" i="25"/>
  <c r="BF21" i="25"/>
  <c r="AW21" i="25"/>
  <c r="AY21" i="25" s="1"/>
  <c r="BJ21" i="25"/>
  <c r="BI21" i="25"/>
  <c r="BK21" i="25"/>
  <c r="AU21" i="25"/>
  <c r="BH21" i="25"/>
  <c r="BL21" i="25"/>
  <c r="BB21" i="25"/>
  <c r="BA21" i="25"/>
  <c r="BM21" i="25"/>
  <c r="AJ21" i="25"/>
  <c r="AR18" i="25"/>
  <c r="AN18" i="25"/>
  <c r="AO18" i="25"/>
  <c r="AM18" i="25"/>
  <c r="AP18" i="25"/>
  <c r="AL18" i="25"/>
  <c r="BB18" i="25"/>
  <c r="AQ18" i="25"/>
  <c r="AU18" i="25"/>
  <c r="AK18" i="25"/>
  <c r="BF18" i="25"/>
  <c r="BC18" i="25"/>
  <c r="BJ18" i="25"/>
  <c r="AW18" i="25"/>
  <c r="AY18" i="25" s="1"/>
  <c r="AX18" i="25"/>
  <c r="BE18" i="25"/>
  <c r="BI18" i="25"/>
  <c r="AT18" i="25"/>
  <c r="BA18" i="25"/>
  <c r="BM18" i="25"/>
  <c r="BD18" i="25"/>
  <c r="BK18" i="25"/>
  <c r="AZ18" i="25"/>
  <c r="BH18" i="25"/>
  <c r="BL18" i="25"/>
  <c r="AF38" i="25"/>
  <c r="AJ4" i="25"/>
  <c r="AE10" i="25"/>
  <c r="AQ32" i="25"/>
  <c r="AM32" i="25"/>
  <c r="AR32" i="25"/>
  <c r="AL32" i="25"/>
  <c r="AN32" i="25"/>
  <c r="AK32" i="25"/>
  <c r="AP32" i="25"/>
  <c r="BD32" i="25"/>
  <c r="AO32" i="25"/>
  <c r="BA32" i="25"/>
  <c r="BC32" i="25"/>
  <c r="BM32" i="25"/>
  <c r="BJ32" i="25"/>
  <c r="AU32" i="25"/>
  <c r="AZ32" i="25"/>
  <c r="AX32" i="25"/>
  <c r="BF32" i="25"/>
  <c r="AW32" i="25"/>
  <c r="AY32" i="25" s="1"/>
  <c r="BE32" i="25"/>
  <c r="BB32" i="25"/>
  <c r="AT32" i="25"/>
  <c r="BI32" i="25"/>
  <c r="BL32" i="25"/>
  <c r="BH32" i="25"/>
  <c r="BK32" i="25"/>
  <c r="AY6" i="25"/>
  <c r="BG6" i="25"/>
  <c r="AE15" i="25"/>
  <c r="AE31" i="25"/>
  <c r="AS35" i="25"/>
  <c r="AQ29" i="25"/>
  <c r="AM29" i="25"/>
  <c r="AO29" i="25"/>
  <c r="AR29" i="25"/>
  <c r="AK29" i="25"/>
  <c r="AN29" i="25"/>
  <c r="AP29" i="25"/>
  <c r="AL29" i="25"/>
  <c r="BD29" i="25"/>
  <c r="AT29" i="25"/>
  <c r="BJ29" i="25"/>
  <c r="AZ29" i="25"/>
  <c r="BH29" i="25"/>
  <c r="BA29" i="25"/>
  <c r="BC29" i="25"/>
  <c r="BM29" i="25"/>
  <c r="BB29" i="25"/>
  <c r="BK29" i="25"/>
  <c r="BL29" i="25"/>
  <c r="BI29" i="25"/>
  <c r="AU29" i="25"/>
  <c r="AX29" i="25"/>
  <c r="AW29" i="25"/>
  <c r="AY29" i="25" s="1"/>
  <c r="BE29" i="25"/>
  <c r="BF29" i="25"/>
  <c r="BG8" i="25"/>
  <c r="AY8" i="25"/>
  <c r="AS8" i="25"/>
  <c r="AV13" i="25"/>
  <c r="AY13" i="25"/>
  <c r="AY16" i="25"/>
  <c r="AO5" i="25"/>
  <c r="AK5" i="25"/>
  <c r="AR5" i="25"/>
  <c r="AM5" i="25"/>
  <c r="AQ5" i="25"/>
  <c r="AU5" i="25"/>
  <c r="BJ5" i="25"/>
  <c r="AT5" i="25"/>
  <c r="AV5" i="25" s="1"/>
  <c r="AN5" i="25"/>
  <c r="BL5" i="25"/>
  <c r="AL5" i="25"/>
  <c r="BK5" i="25"/>
  <c r="AZ5" i="25"/>
  <c r="AP5" i="25"/>
  <c r="BD5" i="25"/>
  <c r="BE5" i="25"/>
  <c r="BF5" i="25"/>
  <c r="BB5" i="25"/>
  <c r="AW5" i="25"/>
  <c r="BM5" i="25"/>
  <c r="BC5" i="25"/>
  <c r="BI5" i="25"/>
  <c r="BH5" i="25"/>
  <c r="BA5" i="25"/>
  <c r="AX5" i="25"/>
  <c r="M38" i="25"/>
  <c r="U4" i="25"/>
  <c r="BO4" i="25" s="1"/>
  <c r="AO11" i="25"/>
  <c r="AK11" i="25"/>
  <c r="AN11" i="25"/>
  <c r="AR11" i="25"/>
  <c r="AL11" i="25"/>
  <c r="AQ11" i="25"/>
  <c r="BK11" i="25"/>
  <c r="BC11" i="25"/>
  <c r="AU11" i="25"/>
  <c r="BL11" i="25"/>
  <c r="AP11" i="25"/>
  <c r="BH11" i="25"/>
  <c r="BB11" i="25"/>
  <c r="AM11" i="25"/>
  <c r="BI11" i="25"/>
  <c r="AT11" i="25"/>
  <c r="AX11" i="25"/>
  <c r="BM11" i="25"/>
  <c r="BA11" i="25"/>
  <c r="BJ11" i="25"/>
  <c r="AZ11" i="25"/>
  <c r="BE11" i="25"/>
  <c r="AW11" i="25"/>
  <c r="BF11" i="25"/>
  <c r="BD11" i="25"/>
  <c r="Y38" i="25"/>
  <c r="AO19" i="25"/>
  <c r="AK19" i="25"/>
  <c r="AQ19" i="25"/>
  <c r="AL19" i="25"/>
  <c r="AP19" i="25"/>
  <c r="AN19" i="25"/>
  <c r="AM19" i="25"/>
  <c r="BC19" i="25"/>
  <c r="AR19" i="25"/>
  <c r="BH19" i="25"/>
  <c r="BD19" i="25"/>
  <c r="AT19" i="25"/>
  <c r="BA19" i="25"/>
  <c r="AX19" i="25"/>
  <c r="AW19" i="25"/>
  <c r="BE19" i="25"/>
  <c r="BF19" i="25"/>
  <c r="BI19" i="25"/>
  <c r="AU19" i="25"/>
  <c r="AZ19" i="25"/>
  <c r="BM19" i="25"/>
  <c r="BB19" i="25"/>
  <c r="BK19" i="25"/>
  <c r="BL19" i="25"/>
  <c r="BJ19" i="25"/>
  <c r="AP12" i="25"/>
  <c r="AL12" i="25"/>
  <c r="AR12" i="25"/>
  <c r="AM12" i="25"/>
  <c r="AQ12" i="25"/>
  <c r="BD12" i="25"/>
  <c r="AO12" i="25"/>
  <c r="AU12" i="25"/>
  <c r="AN12" i="25"/>
  <c r="AK12" i="25"/>
  <c r="AZ12" i="25"/>
  <c r="AX12" i="25"/>
  <c r="BK12" i="25"/>
  <c r="BC12" i="25"/>
  <c r="BF12" i="25"/>
  <c r="BA12" i="25"/>
  <c r="AT12" i="25"/>
  <c r="AV12" i="25" s="1"/>
  <c r="BJ12" i="25"/>
  <c r="BI12" i="25"/>
  <c r="BH12" i="25"/>
  <c r="BE12" i="25"/>
  <c r="AW12" i="25"/>
  <c r="AY12" i="25" s="1"/>
  <c r="BM12" i="25"/>
  <c r="BB12" i="25"/>
  <c r="BL12" i="25"/>
  <c r="AJ33" i="25"/>
  <c r="AR33" i="25"/>
  <c r="AN33" i="25"/>
  <c r="AM33" i="25"/>
  <c r="AQ33" i="25"/>
  <c r="AK33" i="25"/>
  <c r="AL33" i="25"/>
  <c r="AP33" i="25"/>
  <c r="AO33" i="25"/>
  <c r="AW33" i="25"/>
  <c r="BI33" i="25"/>
  <c r="BM33" i="25"/>
  <c r="BJ33" i="25"/>
  <c r="AU33" i="25"/>
  <c r="BH33" i="25"/>
  <c r="BF33" i="25"/>
  <c r="BC33" i="25"/>
  <c r="BE33" i="25"/>
  <c r="AT33" i="25"/>
  <c r="BB33" i="25"/>
  <c r="AX33" i="25"/>
  <c r="BL33" i="25"/>
  <c r="BA33" i="25"/>
  <c r="BK33" i="25"/>
  <c r="AZ33" i="25"/>
  <c r="BD33" i="25"/>
  <c r="AE24" i="25"/>
  <c r="AR30" i="25"/>
  <c r="AN30" i="25"/>
  <c r="AP30" i="25"/>
  <c r="AK30" i="25"/>
  <c r="AL30" i="25"/>
  <c r="AQ30" i="25"/>
  <c r="AO30" i="25"/>
  <c r="AX30" i="25"/>
  <c r="AM30" i="25"/>
  <c r="BL30" i="25"/>
  <c r="BA30" i="25"/>
  <c r="AW30" i="25"/>
  <c r="AY30" i="25" s="1"/>
  <c r="BE30" i="25"/>
  <c r="BI30" i="25"/>
  <c r="BM30" i="25"/>
  <c r="BF30" i="25"/>
  <c r="AT30" i="25"/>
  <c r="AU30" i="25"/>
  <c r="AZ30" i="25"/>
  <c r="BJ30" i="25"/>
  <c r="BC30" i="25"/>
  <c r="BB30" i="25"/>
  <c r="BK30" i="25"/>
  <c r="BD30" i="25"/>
  <c r="BH30" i="25"/>
  <c r="AR25" i="25"/>
  <c r="AN25" i="25"/>
  <c r="AP25" i="25"/>
  <c r="AK25" i="25"/>
  <c r="AL25" i="25"/>
  <c r="AQ25" i="25"/>
  <c r="AO25" i="25"/>
  <c r="AM25" i="25"/>
  <c r="BJ25" i="25"/>
  <c r="BF25" i="25"/>
  <c r="AW25" i="25"/>
  <c r="AX25" i="25"/>
  <c r="BB25" i="25"/>
  <c r="BM25" i="25"/>
  <c r="AU25" i="25"/>
  <c r="AZ25" i="25"/>
  <c r="BL25" i="25"/>
  <c r="BI25" i="25"/>
  <c r="AT25" i="25"/>
  <c r="AV25" i="25" s="1"/>
  <c r="BA25" i="25"/>
  <c r="BE25" i="25"/>
  <c r="BK25" i="25"/>
  <c r="BC25" i="25"/>
  <c r="BH25" i="25"/>
  <c r="BD25" i="25"/>
  <c r="AO31" i="25"/>
  <c r="AK31" i="25"/>
  <c r="AR31" i="25"/>
  <c r="AM31" i="25"/>
  <c r="AP31" i="25"/>
  <c r="AL31" i="25"/>
  <c r="AQ31" i="25"/>
  <c r="BL31" i="25"/>
  <c r="AN31" i="25"/>
  <c r="AZ31" i="25"/>
  <c r="BK31" i="25"/>
  <c r="AX31" i="25"/>
  <c r="BE31" i="25"/>
  <c r="BI31" i="25"/>
  <c r="BM31" i="25"/>
  <c r="BA31" i="25"/>
  <c r="BB31" i="25"/>
  <c r="AW31" i="25"/>
  <c r="BC31" i="25"/>
  <c r="AT31" i="25"/>
  <c r="BD31" i="25"/>
  <c r="BH31" i="25"/>
  <c r="BJ31" i="25"/>
  <c r="BF31" i="25"/>
  <c r="AU31" i="25"/>
  <c r="AQ9" i="25"/>
  <c r="AM9" i="25"/>
  <c r="AP9" i="25"/>
  <c r="AK9" i="25"/>
  <c r="AR9" i="25"/>
  <c r="BD9" i="25"/>
  <c r="AN9" i="25"/>
  <c r="AL9" i="25"/>
  <c r="AO9" i="25"/>
  <c r="BH9" i="25"/>
  <c r="AZ9" i="25"/>
  <c r="BF9" i="25"/>
  <c r="BK9" i="25"/>
  <c r="AW9" i="25"/>
  <c r="BI9" i="25"/>
  <c r="BC9" i="25"/>
  <c r="BA9" i="25"/>
  <c r="BB9" i="25"/>
  <c r="BJ9" i="25"/>
  <c r="BL9" i="25"/>
  <c r="AX9" i="25"/>
  <c r="AU9" i="25"/>
  <c r="BE9" i="25"/>
  <c r="AT9" i="25"/>
  <c r="BM9" i="25"/>
  <c r="AV34" i="25"/>
  <c r="BG34" i="25"/>
  <c r="AS34" i="25"/>
  <c r="AJ23" i="25"/>
  <c r="AE32" i="25"/>
  <c r="AE6" i="25"/>
  <c r="AJ6" i="25"/>
  <c r="AE30" i="25"/>
  <c r="BG24" i="25"/>
  <c r="Z38" i="25"/>
  <c r="AH38" i="25"/>
  <c r="AJ26" i="25"/>
  <c r="AJ11" i="25"/>
  <c r="BO32" i="25"/>
  <c r="BO35" i="25"/>
  <c r="BO29" i="25"/>
  <c r="BO25" i="25"/>
  <c r="BO34" i="25"/>
  <c r="BO33" i="25"/>
  <c r="BO24" i="25"/>
  <c r="BO31" i="25"/>
  <c r="BO22" i="25"/>
  <c r="BO20" i="25"/>
  <c r="BO17" i="25"/>
  <c r="BO13" i="25"/>
  <c r="BO9" i="25"/>
  <c r="BO26" i="25"/>
  <c r="BO18" i="25"/>
  <c r="BO11" i="25"/>
  <c r="BO7" i="25"/>
  <c r="BO28" i="25"/>
  <c r="BO21" i="25"/>
  <c r="BO30" i="25"/>
  <c r="BO27" i="25"/>
  <c r="BO15" i="25"/>
  <c r="BO14" i="25"/>
  <c r="BO10" i="25"/>
  <c r="BO8" i="25"/>
  <c r="BO23" i="25"/>
  <c r="BO6" i="25"/>
  <c r="BO16" i="25"/>
  <c r="BO12" i="25"/>
  <c r="BO5" i="25"/>
  <c r="BO19" i="25"/>
  <c r="AS6" i="25"/>
  <c r="AJ25" i="25"/>
  <c r="BN8" i="25"/>
  <c r="BG16" i="25"/>
  <c r="BN16" i="25"/>
  <c r="AS16" i="25"/>
  <c r="AO19" i="24"/>
  <c r="AK19" i="24"/>
  <c r="AR19" i="24"/>
  <c r="AM19" i="24"/>
  <c r="AP19" i="24"/>
  <c r="AN19" i="24"/>
  <c r="AL19" i="24"/>
  <c r="BL19" i="24"/>
  <c r="AQ19" i="24"/>
  <c r="BJ19" i="24"/>
  <c r="AZ19" i="24"/>
  <c r="BB19" i="24"/>
  <c r="AX19" i="24"/>
  <c r="BK19" i="24"/>
  <c r="AU19" i="24"/>
  <c r="BA19" i="24"/>
  <c r="AT19" i="24"/>
  <c r="BD19" i="24"/>
  <c r="BE19" i="24"/>
  <c r="BF19" i="24"/>
  <c r="BC19" i="24"/>
  <c r="BH19" i="24"/>
  <c r="BI19" i="24"/>
  <c r="BM19" i="24"/>
  <c r="AW19" i="24"/>
  <c r="AY19" i="24" s="1"/>
  <c r="BO33" i="24"/>
  <c r="BO29" i="24"/>
  <c r="BO32" i="24"/>
  <c r="BO30" i="24"/>
  <c r="BO28" i="24"/>
  <c r="BO25" i="24"/>
  <c r="BO21" i="24"/>
  <c r="BO31" i="24"/>
  <c r="BO27" i="24"/>
  <c r="BO23" i="24"/>
  <c r="BO20" i="24"/>
  <c r="BO26" i="24"/>
  <c r="BO22" i="24"/>
  <c r="BO17" i="24"/>
  <c r="BO13" i="24"/>
  <c r="BO9" i="24"/>
  <c r="BO15" i="24"/>
  <c r="BO12" i="24"/>
  <c r="BO6" i="24"/>
  <c r="BO4" i="24"/>
  <c r="BO24" i="24"/>
  <c r="BO16" i="24"/>
  <c r="BO11" i="24"/>
  <c r="BO19" i="24"/>
  <c r="BO18" i="24"/>
  <c r="BO14" i="24"/>
  <c r="BO35" i="24"/>
  <c r="BO34" i="24"/>
  <c r="BO8" i="24"/>
  <c r="BO5" i="24"/>
  <c r="BO10" i="24"/>
  <c r="BO7" i="24"/>
  <c r="AQ25" i="24"/>
  <c r="AM25" i="24"/>
  <c r="AO25" i="24"/>
  <c r="AL25" i="24"/>
  <c r="AN25" i="24"/>
  <c r="AR25" i="24"/>
  <c r="BM25" i="24"/>
  <c r="AP25" i="24"/>
  <c r="BL25" i="24"/>
  <c r="AK25" i="24"/>
  <c r="BI25" i="24"/>
  <c r="BJ25" i="24"/>
  <c r="BD25" i="24"/>
  <c r="BE25" i="24"/>
  <c r="BF25" i="24"/>
  <c r="BC25" i="24"/>
  <c r="BH25" i="24"/>
  <c r="BA25" i="24"/>
  <c r="AX25" i="24"/>
  <c r="AT25" i="24"/>
  <c r="AZ25" i="24"/>
  <c r="BB25" i="24"/>
  <c r="AU25" i="24"/>
  <c r="BK25" i="24"/>
  <c r="AW25" i="24"/>
  <c r="Y38" i="24"/>
  <c r="AH38" i="24"/>
  <c r="AQ9" i="24"/>
  <c r="AM9" i="24"/>
  <c r="AR9" i="24"/>
  <c r="AL9" i="24"/>
  <c r="BI9" i="24"/>
  <c r="BA9" i="24"/>
  <c r="AN9" i="24"/>
  <c r="AK9" i="24"/>
  <c r="BL9" i="24"/>
  <c r="BE9" i="24"/>
  <c r="AP9" i="24"/>
  <c r="BD9" i="24"/>
  <c r="AO9" i="24"/>
  <c r="BJ9" i="24"/>
  <c r="BB9" i="24"/>
  <c r="BC9" i="24"/>
  <c r="BH9" i="24"/>
  <c r="AW9" i="24"/>
  <c r="AX9" i="24"/>
  <c r="AT9" i="24"/>
  <c r="AU9" i="24"/>
  <c r="BK9" i="24"/>
  <c r="AZ9" i="24"/>
  <c r="BM9" i="24"/>
  <c r="BF9" i="24"/>
  <c r="AO11" i="24"/>
  <c r="AK11" i="24"/>
  <c r="AP11" i="24"/>
  <c r="AM11" i="24"/>
  <c r="AR11" i="24"/>
  <c r="AL11" i="24"/>
  <c r="BL11" i="24"/>
  <c r="BD11" i="24"/>
  <c r="AQ11" i="24"/>
  <c r="BC11" i="24"/>
  <c r="AN11" i="24"/>
  <c r="BF11" i="24"/>
  <c r="AU11" i="24"/>
  <c r="BE11" i="24"/>
  <c r="BB11" i="24"/>
  <c r="AX11" i="24"/>
  <c r="AT11" i="24"/>
  <c r="AV11" i="24" s="1"/>
  <c r="BH11" i="24"/>
  <c r="BA11" i="24"/>
  <c r="BM11" i="24"/>
  <c r="BK11" i="24"/>
  <c r="AZ11" i="24"/>
  <c r="AW11" i="24"/>
  <c r="BJ11" i="24"/>
  <c r="BI11" i="24"/>
  <c r="AQ17" i="24"/>
  <c r="AM17" i="24"/>
  <c r="AO17" i="24"/>
  <c r="BI17" i="24"/>
  <c r="AN17" i="24"/>
  <c r="BA17" i="24"/>
  <c r="AL17" i="24"/>
  <c r="BM17" i="24"/>
  <c r="AR17" i="24"/>
  <c r="AK17" i="24"/>
  <c r="AW17" i="24"/>
  <c r="AP17" i="24"/>
  <c r="BL17" i="24"/>
  <c r="BD17" i="24"/>
  <c r="AU17" i="24"/>
  <c r="BK17" i="24"/>
  <c r="BJ17" i="24"/>
  <c r="AZ17" i="24"/>
  <c r="BH17" i="24"/>
  <c r="BE17" i="24"/>
  <c r="BF17" i="24"/>
  <c r="BB17" i="24"/>
  <c r="AX17" i="24"/>
  <c r="AT17" i="24"/>
  <c r="AV17" i="24" s="1"/>
  <c r="BC17" i="24"/>
  <c r="AJ28" i="24"/>
  <c r="AR30" i="24"/>
  <c r="AN30" i="24"/>
  <c r="AM30" i="24"/>
  <c r="AP30" i="24"/>
  <c r="AL30" i="24"/>
  <c r="AQ30" i="24"/>
  <c r="BM30" i="24"/>
  <c r="AO30" i="24"/>
  <c r="AK30" i="24"/>
  <c r="BA30" i="24"/>
  <c r="BF30" i="24"/>
  <c r="AT30" i="24"/>
  <c r="AZ30" i="24"/>
  <c r="BL30" i="24"/>
  <c r="BE30" i="24"/>
  <c r="BB30" i="24"/>
  <c r="AX30" i="24"/>
  <c r="BJ30" i="24"/>
  <c r="AU30" i="24"/>
  <c r="BC30" i="24"/>
  <c r="BK30" i="24"/>
  <c r="BH30" i="24"/>
  <c r="AW30" i="24"/>
  <c r="BI30" i="24"/>
  <c r="BD30" i="24"/>
  <c r="AE13" i="24"/>
  <c r="AO31" i="24"/>
  <c r="AK31" i="24"/>
  <c r="AP31" i="24"/>
  <c r="AR31" i="24"/>
  <c r="AL31" i="24"/>
  <c r="AN31" i="24"/>
  <c r="AQ31" i="24"/>
  <c r="AM31" i="24"/>
  <c r="AU31" i="24"/>
  <c r="BE31" i="24"/>
  <c r="AX31" i="24"/>
  <c r="BK31" i="24"/>
  <c r="BA31" i="24"/>
  <c r="BB31" i="24"/>
  <c r="BJ31" i="24"/>
  <c r="BC31" i="24"/>
  <c r="BL31" i="24"/>
  <c r="AW31" i="24"/>
  <c r="BM31" i="24"/>
  <c r="BF31" i="24"/>
  <c r="AT31" i="24"/>
  <c r="AV31" i="24" s="1"/>
  <c r="AZ31" i="24"/>
  <c r="BD31" i="24"/>
  <c r="BH31" i="24"/>
  <c r="BI31" i="24"/>
  <c r="AO7" i="24"/>
  <c r="AK7" i="24"/>
  <c r="AQ7" i="24"/>
  <c r="AL7" i="24"/>
  <c r="AR7" i="24"/>
  <c r="AP7" i="24"/>
  <c r="AN7" i="24"/>
  <c r="AM7" i="24"/>
  <c r="BH7" i="24"/>
  <c r="AZ7" i="24"/>
  <c r="AT7" i="24"/>
  <c r="BD7" i="24"/>
  <c r="BI7" i="24"/>
  <c r="BB7" i="24"/>
  <c r="AU7" i="24"/>
  <c r="BL7" i="24"/>
  <c r="BK7" i="24"/>
  <c r="BE7" i="24"/>
  <c r="BC7" i="24"/>
  <c r="BA7" i="24"/>
  <c r="BM7" i="24"/>
  <c r="BF7" i="24"/>
  <c r="AX7" i="24"/>
  <c r="BJ7" i="24"/>
  <c r="AW7" i="24"/>
  <c r="AS15" i="24"/>
  <c r="AP8" i="24"/>
  <c r="AL8" i="24"/>
  <c r="AO8" i="24"/>
  <c r="AW8" i="24"/>
  <c r="AQ8" i="24"/>
  <c r="BI8" i="24"/>
  <c r="AN8" i="24"/>
  <c r="BH8" i="24"/>
  <c r="BA8" i="24"/>
  <c r="AM8" i="24"/>
  <c r="AR8" i="24"/>
  <c r="BM8" i="24"/>
  <c r="AK8" i="24"/>
  <c r="BF8" i="24"/>
  <c r="BC8" i="24"/>
  <c r="BB8" i="24"/>
  <c r="AT8" i="24"/>
  <c r="BJ8" i="24"/>
  <c r="AU8" i="24"/>
  <c r="BD8" i="24"/>
  <c r="BE8" i="24"/>
  <c r="AX8" i="24"/>
  <c r="BK8" i="24"/>
  <c r="AZ8" i="24"/>
  <c r="BL8" i="24"/>
  <c r="AE15" i="24"/>
  <c r="AJ35" i="24"/>
  <c r="AR5" i="24"/>
  <c r="AN5" i="24"/>
  <c r="BM5" i="24"/>
  <c r="AW5" i="24"/>
  <c r="AQ5" i="24"/>
  <c r="AL5" i="24"/>
  <c r="BA5" i="24"/>
  <c r="AP5" i="24"/>
  <c r="AK5" i="24"/>
  <c r="BE5" i="24"/>
  <c r="AO5" i="24"/>
  <c r="BI5" i="24"/>
  <c r="AM5" i="24"/>
  <c r="BC5" i="24"/>
  <c r="BF5" i="24"/>
  <c r="BJ5" i="24"/>
  <c r="AZ5" i="24"/>
  <c r="BD5" i="24"/>
  <c r="AU5" i="24"/>
  <c r="BB5" i="24"/>
  <c r="AT5" i="24"/>
  <c r="AV5" i="24" s="1"/>
  <c r="BH5" i="24"/>
  <c r="BL5" i="24"/>
  <c r="BK5" i="24"/>
  <c r="AX5" i="24"/>
  <c r="Z38" i="24"/>
  <c r="AP32" i="24"/>
  <c r="AL32" i="24"/>
  <c r="AN32" i="24"/>
  <c r="AQ32" i="24"/>
  <c r="AO32" i="24"/>
  <c r="AM32" i="24"/>
  <c r="AK32" i="24"/>
  <c r="AR32" i="24"/>
  <c r="BF32" i="24"/>
  <c r="BD32" i="24"/>
  <c r="BE32" i="24"/>
  <c r="BB32" i="24"/>
  <c r="BJ32" i="24"/>
  <c r="BC32" i="24"/>
  <c r="AZ32" i="24"/>
  <c r="AW32" i="24"/>
  <c r="BA32" i="24"/>
  <c r="BI32" i="24"/>
  <c r="AT32" i="24"/>
  <c r="AU32" i="24"/>
  <c r="BH32" i="24"/>
  <c r="AX32" i="24"/>
  <c r="BL32" i="24"/>
  <c r="BK32" i="24"/>
  <c r="BM32" i="24"/>
  <c r="AQ13" i="24"/>
  <c r="AM13" i="24"/>
  <c r="AP13" i="24"/>
  <c r="AK13" i="24"/>
  <c r="AL13" i="24"/>
  <c r="BM13" i="24"/>
  <c r="BE13" i="24"/>
  <c r="AR13" i="24"/>
  <c r="BD13" i="24"/>
  <c r="AW13" i="24"/>
  <c r="AO13" i="24"/>
  <c r="BI13" i="24"/>
  <c r="AT13" i="24"/>
  <c r="AV13" i="24" s="1"/>
  <c r="AN13" i="24"/>
  <c r="BC13" i="24"/>
  <c r="BL13" i="24"/>
  <c r="BH13" i="24"/>
  <c r="BB13" i="24"/>
  <c r="BJ13" i="24"/>
  <c r="AU13" i="24"/>
  <c r="BK13" i="24"/>
  <c r="BA13" i="24"/>
  <c r="AX13" i="24"/>
  <c r="BF13" i="24"/>
  <c r="AZ13" i="24"/>
  <c r="AQ33" i="24"/>
  <c r="AM33" i="24"/>
  <c r="AO33" i="24"/>
  <c r="AP33" i="24"/>
  <c r="AN33" i="24"/>
  <c r="AK33" i="24"/>
  <c r="AL33" i="24"/>
  <c r="AR33" i="24"/>
  <c r="BM33" i="24"/>
  <c r="BB33" i="24"/>
  <c r="AX33" i="24"/>
  <c r="AT33" i="24"/>
  <c r="AV33" i="24" s="1"/>
  <c r="AW33" i="24"/>
  <c r="AY33" i="24" s="1"/>
  <c r="BF33" i="24"/>
  <c r="AU33" i="24"/>
  <c r="BD33" i="24"/>
  <c r="BH33" i="24"/>
  <c r="BI33" i="24"/>
  <c r="BK33" i="24"/>
  <c r="AZ33" i="24"/>
  <c r="BL33" i="24"/>
  <c r="BE33" i="24"/>
  <c r="BA33" i="24"/>
  <c r="BJ33" i="24"/>
  <c r="BC33" i="24"/>
  <c r="U38" i="24"/>
  <c r="AQ4" i="24"/>
  <c r="AM4" i="24"/>
  <c r="BA4" i="24"/>
  <c r="AP4" i="24"/>
  <c r="AK4" i="24"/>
  <c r="BE4" i="24"/>
  <c r="AO4" i="24"/>
  <c r="BI4" i="24"/>
  <c r="BD4" i="24"/>
  <c r="AN4" i="24"/>
  <c r="BH4" i="24"/>
  <c r="AL4" i="24"/>
  <c r="AW4" i="24"/>
  <c r="BM4" i="24"/>
  <c r="AR4" i="24"/>
  <c r="BF4" i="24"/>
  <c r="BB4" i="24"/>
  <c r="BJ4" i="24"/>
  <c r="BC4" i="24"/>
  <c r="BK4" i="24"/>
  <c r="AZ4" i="24"/>
  <c r="BL4" i="24"/>
  <c r="AT4" i="24"/>
  <c r="AU4" i="24"/>
  <c r="AX4" i="24"/>
  <c r="AO27" i="24"/>
  <c r="AK27" i="24"/>
  <c r="AR27" i="24"/>
  <c r="AM27" i="24"/>
  <c r="AL27" i="24"/>
  <c r="AQ27" i="24"/>
  <c r="AP27" i="24"/>
  <c r="AN27" i="24"/>
  <c r="BC27" i="24"/>
  <c r="BD27" i="24"/>
  <c r="BH27" i="24"/>
  <c r="BK27" i="24"/>
  <c r="BI27" i="24"/>
  <c r="BF27" i="24"/>
  <c r="AT27" i="24"/>
  <c r="AZ27" i="24"/>
  <c r="BL27" i="24"/>
  <c r="BE27" i="24"/>
  <c r="AX27" i="24"/>
  <c r="BA27" i="24"/>
  <c r="BB27" i="24"/>
  <c r="BJ27" i="24"/>
  <c r="AU27" i="24"/>
  <c r="AW27" i="24"/>
  <c r="AY27" i="24" s="1"/>
  <c r="BM27" i="24"/>
  <c r="AE34" i="24"/>
  <c r="AR22" i="24"/>
  <c r="AN22" i="24"/>
  <c r="AQ22" i="24"/>
  <c r="AL22" i="24"/>
  <c r="AM22" i="24"/>
  <c r="AP22" i="24"/>
  <c r="AO22" i="24"/>
  <c r="AK22" i="24"/>
  <c r="BE22" i="24"/>
  <c r="AX22" i="24"/>
  <c r="BJ22" i="24"/>
  <c r="AU22" i="24"/>
  <c r="AZ22" i="24"/>
  <c r="BF22" i="24"/>
  <c r="BL22" i="24"/>
  <c r="BI22" i="24"/>
  <c r="BM22" i="24"/>
  <c r="AT22" i="24"/>
  <c r="BH22" i="24"/>
  <c r="BK22" i="24"/>
  <c r="BC22" i="24"/>
  <c r="AW22" i="24"/>
  <c r="AY22" i="24" s="1"/>
  <c r="BA22" i="24"/>
  <c r="BB22" i="24"/>
  <c r="BD22" i="24"/>
  <c r="AE25" i="24"/>
  <c r="AE10" i="24"/>
  <c r="AJ12" i="24"/>
  <c r="AV26" i="24"/>
  <c r="AP12" i="24"/>
  <c r="AL12" i="24"/>
  <c r="AN12" i="24"/>
  <c r="BM12" i="24"/>
  <c r="AR12" i="24"/>
  <c r="AK12" i="24"/>
  <c r="BE12" i="24"/>
  <c r="AW12" i="24"/>
  <c r="AQ12" i="24"/>
  <c r="AO12" i="24"/>
  <c r="AM12" i="24"/>
  <c r="BH12" i="24"/>
  <c r="BA12" i="24"/>
  <c r="AU12" i="24"/>
  <c r="BB12" i="24"/>
  <c r="AT12" i="24"/>
  <c r="BJ12" i="24"/>
  <c r="BC12" i="24"/>
  <c r="BI12" i="24"/>
  <c r="BK12" i="24"/>
  <c r="BL12" i="24"/>
  <c r="AX12" i="24"/>
  <c r="BF12" i="24"/>
  <c r="BD12" i="24"/>
  <c r="AZ12" i="24"/>
  <c r="AE17" i="24"/>
  <c r="BG24" i="24"/>
  <c r="AP16" i="24"/>
  <c r="AL16" i="24"/>
  <c r="AR16" i="24"/>
  <c r="AM16" i="24"/>
  <c r="AK16" i="24"/>
  <c r="BE16" i="24"/>
  <c r="AQ16" i="24"/>
  <c r="BD16" i="24"/>
  <c r="AO16" i="24"/>
  <c r="AN16" i="24"/>
  <c r="BI16" i="24"/>
  <c r="BA16" i="24"/>
  <c r="AU16" i="24"/>
  <c r="BH16" i="24"/>
  <c r="AX16" i="24"/>
  <c r="AW16" i="24"/>
  <c r="BF16" i="24"/>
  <c r="BC16" i="24"/>
  <c r="BL16" i="24"/>
  <c r="AZ16" i="24"/>
  <c r="BM16" i="24"/>
  <c r="BB16" i="24"/>
  <c r="AT16" i="24"/>
  <c r="AV16" i="24" s="1"/>
  <c r="BJ16" i="24"/>
  <c r="BK16" i="24"/>
  <c r="AJ30" i="24"/>
  <c r="AF38" i="24"/>
  <c r="AJ4" i="24"/>
  <c r="AE27" i="24"/>
  <c r="AJ15" i="24"/>
  <c r="AR34" i="24"/>
  <c r="AN34" i="24"/>
  <c r="AP34" i="24"/>
  <c r="AK34" i="24"/>
  <c r="AQ34" i="24"/>
  <c r="AM34" i="24"/>
  <c r="AL34" i="24"/>
  <c r="AO34" i="24"/>
  <c r="AW34" i="24"/>
  <c r="BB34" i="24"/>
  <c r="AT34" i="24"/>
  <c r="BK34" i="24"/>
  <c r="AZ34" i="24"/>
  <c r="BL34" i="24"/>
  <c r="BM34" i="24"/>
  <c r="BC34" i="24"/>
  <c r="BH34" i="24"/>
  <c r="BF34" i="24"/>
  <c r="BJ34" i="24"/>
  <c r="BD34" i="24"/>
  <c r="AX34" i="24"/>
  <c r="AU34" i="24"/>
  <c r="BA34" i="24"/>
  <c r="BE34" i="24"/>
  <c r="BI34" i="24"/>
  <c r="AO23" i="24"/>
  <c r="AK23" i="24"/>
  <c r="AN23" i="24"/>
  <c r="AR23" i="24"/>
  <c r="AL23" i="24"/>
  <c r="AP23" i="24"/>
  <c r="AQ23" i="24"/>
  <c r="AM23" i="24"/>
  <c r="AU23" i="24"/>
  <c r="BB23" i="24"/>
  <c r="AX23" i="24"/>
  <c r="BF23" i="24"/>
  <c r="AZ23" i="24"/>
  <c r="BL23" i="24"/>
  <c r="BC23" i="24"/>
  <c r="AW23" i="24"/>
  <c r="AY23" i="24" s="1"/>
  <c r="BA23" i="24"/>
  <c r="BI23" i="24"/>
  <c r="BJ23" i="24"/>
  <c r="BK23" i="24"/>
  <c r="BD23" i="24"/>
  <c r="BM23" i="24"/>
  <c r="AT23" i="24"/>
  <c r="BH23" i="24"/>
  <c r="BN23" i="24" s="1"/>
  <c r="BE23" i="24"/>
  <c r="AE29" i="24"/>
  <c r="M38" i="24"/>
  <c r="AJ13" i="24"/>
  <c r="AE32" i="24"/>
  <c r="AO6" i="24"/>
  <c r="AK6" i="24"/>
  <c r="AN6" i="24"/>
  <c r="BI6" i="24"/>
  <c r="AR6" i="24"/>
  <c r="AM6" i="24"/>
  <c r="AQ6" i="24"/>
  <c r="AL6" i="24"/>
  <c r="AU6" i="24"/>
  <c r="BM6" i="24"/>
  <c r="AP6" i="24"/>
  <c r="AZ6" i="24"/>
  <c r="AX6" i="24"/>
  <c r="BF6" i="24"/>
  <c r="BK6" i="24"/>
  <c r="AW6" i="24"/>
  <c r="BC6" i="24"/>
  <c r="BA6" i="24"/>
  <c r="BB6" i="24"/>
  <c r="BH6" i="24"/>
  <c r="BE6" i="24"/>
  <c r="AT6" i="24"/>
  <c r="BJ6" i="24"/>
  <c r="BL6" i="24"/>
  <c r="BD6" i="24"/>
  <c r="AP28" i="24"/>
  <c r="AL28" i="24"/>
  <c r="AR28" i="24"/>
  <c r="AM28" i="24"/>
  <c r="AK28" i="24"/>
  <c r="AN28" i="24"/>
  <c r="BI28" i="24"/>
  <c r="AQ28" i="24"/>
  <c r="BA28" i="24"/>
  <c r="AO28" i="24"/>
  <c r="BE28" i="24"/>
  <c r="AX28" i="24"/>
  <c r="AU28" i="24"/>
  <c r="BD28" i="24"/>
  <c r="BH28" i="24"/>
  <c r="BF28" i="24"/>
  <c r="BM28" i="24"/>
  <c r="BB28" i="24"/>
  <c r="BJ28" i="24"/>
  <c r="AZ28" i="24"/>
  <c r="AT28" i="24"/>
  <c r="AV28" i="24" s="1"/>
  <c r="BC28" i="24"/>
  <c r="BK28" i="24"/>
  <c r="BL28" i="24"/>
  <c r="AW28" i="24"/>
  <c r="AE12" i="24"/>
  <c r="AJ23" i="24"/>
  <c r="AJ27" i="24"/>
  <c r="AJ22" i="24"/>
  <c r="AS35" i="24"/>
  <c r="AR14" i="24"/>
  <c r="AN14" i="24"/>
  <c r="AQ14" i="24"/>
  <c r="AL14" i="24"/>
  <c r="AO14" i="24"/>
  <c r="BI14" i="24"/>
  <c r="BA14" i="24"/>
  <c r="AM14" i="24"/>
  <c r="AK14" i="24"/>
  <c r="AP14" i="24"/>
  <c r="BK14" i="24"/>
  <c r="BE14" i="24"/>
  <c r="AX14" i="24"/>
  <c r="BF14" i="24"/>
  <c r="BH14" i="24"/>
  <c r="BC14" i="24"/>
  <c r="AT14" i="24"/>
  <c r="BL14" i="24"/>
  <c r="BJ14" i="24"/>
  <c r="AZ14" i="24"/>
  <c r="BD14" i="24"/>
  <c r="AW14" i="24"/>
  <c r="AY14" i="24" s="1"/>
  <c r="BB14" i="24"/>
  <c r="AU14" i="24"/>
  <c r="BM14" i="24"/>
  <c r="AR10" i="24"/>
  <c r="AN10" i="24"/>
  <c r="AM10" i="24"/>
  <c r="BM10" i="24"/>
  <c r="AQ10" i="24"/>
  <c r="AK10" i="24"/>
  <c r="BE10" i="24"/>
  <c r="AW10" i="24"/>
  <c r="AP10" i="24"/>
  <c r="AO10" i="24"/>
  <c r="AL10" i="24"/>
  <c r="BA10" i="24"/>
  <c r="BB10" i="24"/>
  <c r="AT10" i="24"/>
  <c r="BH10" i="24"/>
  <c r="BI10" i="24"/>
  <c r="BF10" i="24"/>
  <c r="AX10" i="24"/>
  <c r="BJ10" i="24"/>
  <c r="BL10" i="24"/>
  <c r="BK10" i="24"/>
  <c r="BC10" i="24"/>
  <c r="AU10" i="24"/>
  <c r="AZ10" i="24"/>
  <c r="BD10" i="24"/>
  <c r="AQ29" i="24"/>
  <c r="AM29" i="24"/>
  <c r="AO29" i="24"/>
  <c r="AN29" i="24"/>
  <c r="AR29" i="24"/>
  <c r="AP29" i="24"/>
  <c r="AK29" i="24"/>
  <c r="AL29" i="24"/>
  <c r="BF29" i="24"/>
  <c r="BC29" i="24"/>
  <c r="AZ29" i="24"/>
  <c r="BB29" i="24"/>
  <c r="AX29" i="24"/>
  <c r="AT29" i="24"/>
  <c r="AV29" i="24" s="1"/>
  <c r="BJ29" i="24"/>
  <c r="BD29" i="24"/>
  <c r="AU29" i="24"/>
  <c r="BL29" i="24"/>
  <c r="BA29" i="24"/>
  <c r="BE29" i="24"/>
  <c r="AW29" i="24"/>
  <c r="AY29" i="24" s="1"/>
  <c r="BK29" i="24"/>
  <c r="BH29" i="24"/>
  <c r="BI29" i="24"/>
  <c r="BM29" i="24"/>
  <c r="AJ14" i="24"/>
  <c r="V38" i="24"/>
  <c r="AE4" i="24"/>
  <c r="AY35" i="24"/>
  <c r="AJ8" i="24"/>
  <c r="AR21" i="24"/>
  <c r="AN21" i="24"/>
  <c r="AQ21" i="24"/>
  <c r="AL21" i="24"/>
  <c r="AP21" i="24"/>
  <c r="BI21" i="24"/>
  <c r="AO21" i="24"/>
  <c r="AM21" i="24"/>
  <c r="AK21" i="24"/>
  <c r="BA21" i="24"/>
  <c r="BJ21" i="24"/>
  <c r="AT21" i="24"/>
  <c r="BH21" i="24"/>
  <c r="BL21" i="24"/>
  <c r="AW21" i="24"/>
  <c r="BF21" i="24"/>
  <c r="AX21" i="24"/>
  <c r="AU21" i="24"/>
  <c r="BE21" i="24"/>
  <c r="BB21" i="24"/>
  <c r="BC21" i="24"/>
  <c r="BD21" i="24"/>
  <c r="BK21" i="24"/>
  <c r="AZ21" i="24"/>
  <c r="BM21" i="24"/>
  <c r="AQ20" i="24"/>
  <c r="AM20" i="24"/>
  <c r="AP20" i="24"/>
  <c r="AK20" i="24"/>
  <c r="AN20" i="24"/>
  <c r="AR20" i="24"/>
  <c r="AO20" i="24"/>
  <c r="BE20" i="24"/>
  <c r="AW20" i="24"/>
  <c r="AL20" i="24"/>
  <c r="BM20" i="24"/>
  <c r="BD20" i="24"/>
  <c r="BJ20" i="24"/>
  <c r="BC20" i="24"/>
  <c r="AZ20" i="24"/>
  <c r="BF20" i="24"/>
  <c r="AX20" i="24"/>
  <c r="BK20" i="24"/>
  <c r="BI20" i="24"/>
  <c r="BB20" i="24"/>
  <c r="AT20" i="24"/>
  <c r="AU20" i="24"/>
  <c r="BH20" i="24"/>
  <c r="BL20" i="24"/>
  <c r="BA20" i="24"/>
  <c r="AR18" i="24"/>
  <c r="AN18" i="24"/>
  <c r="AP18" i="24"/>
  <c r="AK18" i="24"/>
  <c r="AW18" i="24"/>
  <c r="AO18" i="24"/>
  <c r="BI18" i="24"/>
  <c r="AM18" i="24"/>
  <c r="AL18" i="24"/>
  <c r="BE18" i="24"/>
  <c r="AQ18" i="24"/>
  <c r="BM18" i="24"/>
  <c r="AT18" i="24"/>
  <c r="BL18" i="24"/>
  <c r="BC18" i="24"/>
  <c r="BB18" i="24"/>
  <c r="BJ18" i="24"/>
  <c r="BK18" i="24"/>
  <c r="AZ18" i="24"/>
  <c r="BD18" i="24"/>
  <c r="BF18" i="24"/>
  <c r="BA18" i="24"/>
  <c r="AX18" i="24"/>
  <c r="AU18" i="24"/>
  <c r="BH18" i="24"/>
  <c r="AE9" i="24"/>
  <c r="AJ25" i="24"/>
  <c r="AE18" i="24"/>
  <c r="BN15" i="24"/>
  <c r="BG18" i="24" l="1"/>
  <c r="AS22" i="24"/>
  <c r="AY13" i="24"/>
  <c r="AY8" i="24"/>
  <c r="AY33" i="25"/>
  <c r="AS33" i="25"/>
  <c r="BG19" i="25"/>
  <c r="AV19" i="25"/>
  <c r="AS32" i="25"/>
  <c r="AV18" i="25"/>
  <c r="AS18" i="25"/>
  <c r="AV7" i="25"/>
  <c r="BG28" i="25"/>
  <c r="AS28" i="25"/>
  <c r="BG13" i="25"/>
  <c r="BG15" i="24"/>
  <c r="BG26" i="24"/>
  <c r="AV24" i="24"/>
  <c r="BG35" i="24"/>
  <c r="AV24" i="26"/>
  <c r="AV16" i="26"/>
  <c r="BG35" i="25"/>
  <c r="BN26" i="24"/>
  <c r="AV18" i="24"/>
  <c r="AY28" i="24"/>
  <c r="AV6" i="24"/>
  <c r="BG9" i="24"/>
  <c r="AV29" i="25"/>
  <c r="AS13" i="26"/>
  <c r="AS26" i="24"/>
  <c r="AV15" i="26"/>
  <c r="BG12" i="25"/>
  <c r="BG5" i="25"/>
  <c r="BG29" i="25"/>
  <c r="AS27" i="25"/>
  <c r="BN26" i="25"/>
  <c r="BN29" i="24"/>
  <c r="BN30" i="24"/>
  <c r="AV31" i="25"/>
  <c r="BP6" i="26"/>
  <c r="BQ6" i="26" s="1"/>
  <c r="BX6" i="26" s="1"/>
  <c r="BG30" i="26"/>
  <c r="AY11" i="26"/>
  <c r="BG34" i="26"/>
  <c r="AO38" i="26"/>
  <c r="BG20" i="26"/>
  <c r="BN35" i="24"/>
  <c r="BP35" i="24" s="1"/>
  <c r="BQ35" i="24" s="1"/>
  <c r="AV11" i="25"/>
  <c r="BN5" i="25"/>
  <c r="BN10" i="25"/>
  <c r="BG22" i="25"/>
  <c r="AV14" i="25"/>
  <c r="AS14" i="25"/>
  <c r="BP33" i="26"/>
  <c r="BQ33" i="26" s="1"/>
  <c r="BX33" i="26" s="1"/>
  <c r="BO38" i="26"/>
  <c r="BN9" i="26"/>
  <c r="BG9" i="26"/>
  <c r="BG35" i="26"/>
  <c r="AV25" i="26"/>
  <c r="AV20" i="24"/>
  <c r="BG14" i="24"/>
  <c r="BN6" i="24"/>
  <c r="AY6" i="24"/>
  <c r="BG6" i="24"/>
  <c r="AY32" i="24"/>
  <c r="BN5" i="24"/>
  <c r="AV8" i="24"/>
  <c r="AS8" i="24"/>
  <c r="AY7" i="24"/>
  <c r="AV30" i="24"/>
  <c r="AE38" i="25"/>
  <c r="AY20" i="25"/>
  <c r="AS12" i="26"/>
  <c r="BG24" i="26"/>
  <c r="AY24" i="26"/>
  <c r="AS24" i="26"/>
  <c r="AY30" i="26"/>
  <c r="AY20" i="26"/>
  <c r="BP23" i="26"/>
  <c r="BQ23" i="26" s="1"/>
  <c r="BZ23" i="26" s="1"/>
  <c r="AS28" i="26"/>
  <c r="AY9" i="26"/>
  <c r="AY17" i="26"/>
  <c r="AV26" i="26"/>
  <c r="AV13" i="26"/>
  <c r="AV15" i="24"/>
  <c r="BP15" i="24" s="1"/>
  <c r="BQ15" i="24" s="1"/>
  <c r="BN12" i="26"/>
  <c r="BG19" i="26"/>
  <c r="BN11" i="26"/>
  <c r="AS21" i="26"/>
  <c r="BC38" i="26"/>
  <c r="AX38" i="26"/>
  <c r="BA38" i="26"/>
  <c r="AN38" i="26"/>
  <c r="BH38" i="26"/>
  <c r="BN4" i="26"/>
  <c r="AS20" i="26"/>
  <c r="BP13" i="26"/>
  <c r="BQ13" i="26" s="1"/>
  <c r="BG31" i="26"/>
  <c r="BG15" i="26"/>
  <c r="BP8" i="26"/>
  <c r="BQ8" i="26" s="1"/>
  <c r="BN32" i="26"/>
  <c r="AV9" i="26"/>
  <c r="AS35" i="26"/>
  <c r="BN26" i="26"/>
  <c r="BG29" i="26"/>
  <c r="BN29" i="26"/>
  <c r="BG12" i="26"/>
  <c r="AY19" i="26"/>
  <c r="BN30" i="26"/>
  <c r="BN21" i="26"/>
  <c r="BN34" i="26"/>
  <c r="BP34" i="26" s="1"/>
  <c r="BQ34" i="26" s="1"/>
  <c r="AW38" i="26"/>
  <c r="AY4" i="26"/>
  <c r="BE38" i="26"/>
  <c r="BI38" i="26"/>
  <c r="AQ38" i="26"/>
  <c r="AZ38" i="26"/>
  <c r="BG4" i="26"/>
  <c r="AL38" i="26"/>
  <c r="AS5" i="26"/>
  <c r="BG5" i="26"/>
  <c r="BG27" i="26"/>
  <c r="AS27" i="26"/>
  <c r="BG18" i="26"/>
  <c r="AS18" i="26"/>
  <c r="BN31" i="26"/>
  <c r="BG22" i="26"/>
  <c r="AS22" i="26"/>
  <c r="AJ38" i="26"/>
  <c r="AV32" i="26"/>
  <c r="AV7" i="26"/>
  <c r="BG7" i="26"/>
  <c r="AS9" i="26"/>
  <c r="BG17" i="26"/>
  <c r="AS17" i="26"/>
  <c r="AS26" i="26"/>
  <c r="AS25" i="26"/>
  <c r="AS16" i="26"/>
  <c r="BP10" i="26"/>
  <c r="BQ10" i="26" s="1"/>
  <c r="AY29" i="26"/>
  <c r="AY12" i="26"/>
  <c r="BN19" i="26"/>
  <c r="BG11" i="26"/>
  <c r="AS11" i="26"/>
  <c r="BG21" i="26"/>
  <c r="AS34" i="26"/>
  <c r="BJ38" i="26"/>
  <c r="BF38" i="26"/>
  <c r="AT38" i="26"/>
  <c r="AV4" i="26"/>
  <c r="BM38" i="26"/>
  <c r="BL38" i="26"/>
  <c r="AM38" i="26"/>
  <c r="AP38" i="26"/>
  <c r="AV5" i="26"/>
  <c r="AE38" i="26"/>
  <c r="BN27" i="26"/>
  <c r="AV22" i="26"/>
  <c r="AS15" i="26"/>
  <c r="BN28" i="26"/>
  <c r="BN7" i="26"/>
  <c r="AS7" i="26"/>
  <c r="BN17" i="26"/>
  <c r="AY35" i="26"/>
  <c r="AV35" i="26"/>
  <c r="BG26" i="26"/>
  <c r="BN25" i="26"/>
  <c r="BG25" i="26"/>
  <c r="AY25" i="26"/>
  <c r="AV29" i="26"/>
  <c r="AS29" i="26"/>
  <c r="AV12" i="26"/>
  <c r="BP14" i="26"/>
  <c r="BQ14" i="26" s="1"/>
  <c r="AV19" i="26"/>
  <c r="AS19" i="26"/>
  <c r="AS30" i="26"/>
  <c r="AV11" i="26"/>
  <c r="AY34" i="26"/>
  <c r="BK38" i="26"/>
  <c r="BB38" i="26"/>
  <c r="AU38" i="26"/>
  <c r="AK38" i="26"/>
  <c r="AS4" i="26"/>
  <c r="BD38" i="26"/>
  <c r="AR38" i="26"/>
  <c r="BN5" i="26"/>
  <c r="AV20" i="26"/>
  <c r="BN20" i="26"/>
  <c r="AV27" i="26"/>
  <c r="AY18" i="26"/>
  <c r="BN18" i="26"/>
  <c r="AY31" i="26"/>
  <c r="AV31" i="26"/>
  <c r="AS31" i="26"/>
  <c r="AY22" i="26"/>
  <c r="BN22" i="26"/>
  <c r="AY15" i="26"/>
  <c r="BN15" i="26"/>
  <c r="BG32" i="26"/>
  <c r="AS32" i="26"/>
  <c r="BG28" i="26"/>
  <c r="BN35" i="26"/>
  <c r="AY16" i="26"/>
  <c r="BN16" i="26"/>
  <c r="BG16" i="26"/>
  <c r="AS21" i="25"/>
  <c r="BP8" i="25"/>
  <c r="BQ8" i="25" s="1"/>
  <c r="BO38" i="25"/>
  <c r="AY9" i="25"/>
  <c r="BN9" i="25"/>
  <c r="BN25" i="25"/>
  <c r="BG25" i="25"/>
  <c r="AS25" i="25"/>
  <c r="BN30" i="25"/>
  <c r="AV30" i="25"/>
  <c r="BG33" i="25"/>
  <c r="AS12" i="25"/>
  <c r="AY19" i="25"/>
  <c r="BG11" i="25"/>
  <c r="AV32" i="25"/>
  <c r="AV21" i="25"/>
  <c r="BG7" i="25"/>
  <c r="AS7" i="25"/>
  <c r="BN7" i="25"/>
  <c r="BN28" i="25"/>
  <c r="BP28" i="25" s="1"/>
  <c r="BQ28" i="25" s="1"/>
  <c r="BG26" i="25"/>
  <c r="BG17" i="25"/>
  <c r="AS20" i="25"/>
  <c r="AS22" i="25"/>
  <c r="BN14" i="25"/>
  <c r="BG27" i="25"/>
  <c r="BP6" i="25"/>
  <c r="BQ6" i="25" s="1"/>
  <c r="BN20" i="25"/>
  <c r="BP16" i="25"/>
  <c r="BQ16" i="25" s="1"/>
  <c r="BN31" i="25"/>
  <c r="AY31" i="25"/>
  <c r="BG31" i="25"/>
  <c r="AS31" i="25"/>
  <c r="AY25" i="25"/>
  <c r="AS30" i="25"/>
  <c r="BN19" i="25"/>
  <c r="AS19" i="25"/>
  <c r="BN11" i="25"/>
  <c r="AR4" i="25"/>
  <c r="AR38" i="25" s="1"/>
  <c r="AN4" i="25"/>
  <c r="AN38" i="25" s="1"/>
  <c r="U38" i="25"/>
  <c r="AP4" i="25"/>
  <c r="AP38" i="25" s="1"/>
  <c r="AK4" i="25"/>
  <c r="BC4" i="25"/>
  <c r="BC38" i="25" s="1"/>
  <c r="AM4" i="25"/>
  <c r="AM38" i="25" s="1"/>
  <c r="AQ4" i="25"/>
  <c r="AQ38" i="25" s="1"/>
  <c r="AO4" i="25"/>
  <c r="AO38" i="25" s="1"/>
  <c r="BB4" i="25"/>
  <c r="BB38" i="25" s="1"/>
  <c r="AL4" i="25"/>
  <c r="AL38" i="25" s="1"/>
  <c r="AW4" i="25"/>
  <c r="AZ4" i="25"/>
  <c r="BM4" i="25"/>
  <c r="BM38" i="25" s="1"/>
  <c r="BE4" i="25"/>
  <c r="BE38" i="25" s="1"/>
  <c r="AU4" i="25"/>
  <c r="AU38" i="25" s="1"/>
  <c r="AX4" i="25"/>
  <c r="AX38" i="25" s="1"/>
  <c r="BJ4" i="25"/>
  <c r="BJ38" i="25" s="1"/>
  <c r="BA4" i="25"/>
  <c r="BA38" i="25" s="1"/>
  <c r="BI4" i="25"/>
  <c r="BI38" i="25" s="1"/>
  <c r="AT4" i="25"/>
  <c r="BD4" i="25"/>
  <c r="BD38" i="25" s="1"/>
  <c r="BH4" i="25"/>
  <c r="BL4" i="25"/>
  <c r="BL38" i="25" s="1"/>
  <c r="BF4" i="25"/>
  <c r="BF38" i="25" s="1"/>
  <c r="BK4" i="25"/>
  <c r="BK38" i="25" s="1"/>
  <c r="AY5" i="25"/>
  <c r="BN32" i="25"/>
  <c r="BN18" i="25"/>
  <c r="AV27" i="25"/>
  <c r="BP13" i="25"/>
  <c r="BQ13" i="25" s="1"/>
  <c r="AY26" i="25"/>
  <c r="AY17" i="25"/>
  <c r="AS17" i="25"/>
  <c r="BP34" i="25"/>
  <c r="BQ34" i="25" s="1"/>
  <c r="BG15" i="25"/>
  <c r="AS15" i="25"/>
  <c r="BG10" i="25"/>
  <c r="BG20" i="25"/>
  <c r="BN23" i="25"/>
  <c r="AS23" i="25"/>
  <c r="AV22" i="25"/>
  <c r="BN22" i="25"/>
  <c r="BG14" i="25"/>
  <c r="BG9" i="25"/>
  <c r="AS11" i="25"/>
  <c r="AV9" i="25"/>
  <c r="AS9" i="25"/>
  <c r="BG30" i="25"/>
  <c r="AV33" i="25"/>
  <c r="BN33" i="25"/>
  <c r="BN12" i="25"/>
  <c r="AY11" i="25"/>
  <c r="AS5" i="25"/>
  <c r="BN29" i="25"/>
  <c r="AS29" i="25"/>
  <c r="BG32" i="25"/>
  <c r="AJ38" i="25"/>
  <c r="BG18" i="25"/>
  <c r="BN21" i="25"/>
  <c r="BG21" i="25"/>
  <c r="AY27" i="25"/>
  <c r="BN27" i="25"/>
  <c r="BP24" i="25"/>
  <c r="BQ24" i="25" s="1"/>
  <c r="AV28" i="25"/>
  <c r="BP35" i="25"/>
  <c r="BQ35" i="25" s="1"/>
  <c r="BV35" i="25" s="1"/>
  <c r="AV26" i="25"/>
  <c r="AS26" i="25"/>
  <c r="BN17" i="25"/>
  <c r="AV17" i="25"/>
  <c r="BN15" i="25"/>
  <c r="AY15" i="25"/>
  <c r="AY10" i="25"/>
  <c r="AS10" i="25"/>
  <c r="BG23" i="25"/>
  <c r="AY22" i="25"/>
  <c r="AV10" i="24"/>
  <c r="AS10" i="24"/>
  <c r="BG34" i="24"/>
  <c r="BP24" i="24"/>
  <c r="BQ24" i="24" s="1"/>
  <c r="BM38" i="24"/>
  <c r="BE38" i="24"/>
  <c r="BN13" i="24"/>
  <c r="AS32" i="24"/>
  <c r="AS5" i="24"/>
  <c r="BN8" i="24"/>
  <c r="BG30" i="24"/>
  <c r="BP26" i="24"/>
  <c r="BQ26" i="24" s="1"/>
  <c r="BG29" i="24"/>
  <c r="AS29" i="24"/>
  <c r="BN14" i="24"/>
  <c r="BN34" i="24"/>
  <c r="AY34" i="24"/>
  <c r="BN16" i="24"/>
  <c r="AS12" i="24"/>
  <c r="BN22" i="24"/>
  <c r="BL38" i="24"/>
  <c r="BJ38" i="24"/>
  <c r="AN38" i="24"/>
  <c r="AM38" i="24"/>
  <c r="BG33" i="24"/>
  <c r="BG13" i="24"/>
  <c r="AV32" i="24"/>
  <c r="BG32" i="24"/>
  <c r="BG5" i="24"/>
  <c r="BG8" i="24"/>
  <c r="BN7" i="24"/>
  <c r="BG31" i="24"/>
  <c r="AY31" i="24"/>
  <c r="AS31" i="24"/>
  <c r="AS30" i="24"/>
  <c r="BN17" i="24"/>
  <c r="AY17" i="24"/>
  <c r="AY9" i="24"/>
  <c r="AS25" i="24"/>
  <c r="BG19" i="24"/>
  <c r="BN18" i="24"/>
  <c r="AY18" i="24"/>
  <c r="BN20" i="24"/>
  <c r="BG20" i="24"/>
  <c r="BG21" i="24"/>
  <c r="AV21" i="24"/>
  <c r="AE38" i="24"/>
  <c r="AS28" i="24"/>
  <c r="AS6" i="24"/>
  <c r="AV23" i="24"/>
  <c r="AS34" i="24"/>
  <c r="AS16" i="24"/>
  <c r="BG12" i="24"/>
  <c r="AV22" i="24"/>
  <c r="BG27" i="24"/>
  <c r="AX38" i="24"/>
  <c r="AZ38" i="24"/>
  <c r="BG4" i="24"/>
  <c r="BB38" i="24"/>
  <c r="AW38" i="24"/>
  <c r="AY4" i="24"/>
  <c r="BD38" i="24"/>
  <c r="AK38" i="24"/>
  <c r="AS4" i="24"/>
  <c r="AQ38" i="24"/>
  <c r="AS13" i="24"/>
  <c r="AY5" i="24"/>
  <c r="BG17" i="24"/>
  <c r="AS17" i="24"/>
  <c r="AY11" i="24"/>
  <c r="BN9" i="24"/>
  <c r="AY25" i="24"/>
  <c r="BG25" i="24"/>
  <c r="BN25" i="24"/>
  <c r="BN19" i="24"/>
  <c r="AS19" i="24"/>
  <c r="AS18" i="24"/>
  <c r="AY21" i="24"/>
  <c r="BG10" i="24"/>
  <c r="AY10" i="24"/>
  <c r="AV14" i="24"/>
  <c r="AS14" i="24"/>
  <c r="BG28" i="24"/>
  <c r="AS23" i="24"/>
  <c r="AV34" i="24"/>
  <c r="AJ38" i="24"/>
  <c r="BG16" i="24"/>
  <c r="AY16" i="24"/>
  <c r="AV12" i="24"/>
  <c r="BN12" i="24"/>
  <c r="BP12" i="24" s="1"/>
  <c r="BQ12" i="24" s="1"/>
  <c r="AY12" i="24"/>
  <c r="BG22" i="24"/>
  <c r="AV27" i="24"/>
  <c r="BN27" i="24"/>
  <c r="BP27" i="24" s="1"/>
  <c r="BQ27" i="24" s="1"/>
  <c r="AU38" i="24"/>
  <c r="BK38" i="24"/>
  <c r="BF38" i="24"/>
  <c r="AL38" i="24"/>
  <c r="BI38" i="24"/>
  <c r="AP38" i="24"/>
  <c r="AS33" i="24"/>
  <c r="BN32" i="24"/>
  <c r="AV7" i="24"/>
  <c r="BN31" i="24"/>
  <c r="AY30" i="24"/>
  <c r="BG11" i="24"/>
  <c r="BN11" i="24"/>
  <c r="AS11" i="24"/>
  <c r="AV9" i="24"/>
  <c r="AS9" i="24"/>
  <c r="AV25" i="24"/>
  <c r="BO38" i="24"/>
  <c r="AV19" i="24"/>
  <c r="AY20" i="24"/>
  <c r="BN10" i="24"/>
  <c r="AT38" i="24"/>
  <c r="AV4" i="24"/>
  <c r="AR38" i="24"/>
  <c r="BH38" i="24"/>
  <c r="BN4" i="24"/>
  <c r="BA38" i="24"/>
  <c r="BP5" i="24"/>
  <c r="BQ5" i="24" s="1"/>
  <c r="BG7" i="24"/>
  <c r="AS7" i="24"/>
  <c r="BN28" i="24"/>
  <c r="BG23" i="24"/>
  <c r="AS27" i="24"/>
  <c r="BC38" i="24"/>
  <c r="AO38" i="24"/>
  <c r="BN33" i="24"/>
  <c r="AS20" i="24"/>
  <c r="BN21" i="24"/>
  <c r="AS21" i="24"/>
  <c r="BZ6" i="26" l="1"/>
  <c r="BV33" i="26"/>
  <c r="BZ33" i="26"/>
  <c r="BP10" i="24"/>
  <c r="BQ10" i="24" s="1"/>
  <c r="BV6" i="26"/>
  <c r="CB6" i="26" s="1"/>
  <c r="CC6" i="26" s="1"/>
  <c r="BP23" i="24"/>
  <c r="BQ23" i="24" s="1"/>
  <c r="BP32" i="24"/>
  <c r="BQ32" i="24" s="1"/>
  <c r="BP25" i="24"/>
  <c r="BQ25" i="24" s="1"/>
  <c r="BP30" i="24"/>
  <c r="BQ30" i="24" s="1"/>
  <c r="BP16" i="24"/>
  <c r="BQ16" i="24" s="1"/>
  <c r="BP28" i="24"/>
  <c r="BQ28" i="24" s="1"/>
  <c r="BP7" i="25"/>
  <c r="BQ7" i="25" s="1"/>
  <c r="BV7" i="25" s="1"/>
  <c r="BP22" i="26"/>
  <c r="BQ22" i="26" s="1"/>
  <c r="BZ22" i="26" s="1"/>
  <c r="BP20" i="26"/>
  <c r="BQ20" i="26" s="1"/>
  <c r="BX20" i="26" s="1"/>
  <c r="BV23" i="26"/>
  <c r="BP24" i="26"/>
  <c r="BQ24" i="26" s="1"/>
  <c r="BZ24" i="26" s="1"/>
  <c r="BX35" i="25"/>
  <c r="BZ35" i="25"/>
  <c r="BP10" i="25"/>
  <c r="BQ10" i="25" s="1"/>
  <c r="BV28" i="25"/>
  <c r="BZ28" i="25"/>
  <c r="BX28" i="25"/>
  <c r="BP9" i="26"/>
  <c r="BQ9" i="26" s="1"/>
  <c r="BX9" i="26" s="1"/>
  <c r="BP6" i="24"/>
  <c r="BQ6" i="24" s="1"/>
  <c r="BP29" i="24"/>
  <c r="BQ29" i="24" s="1"/>
  <c r="BP17" i="25"/>
  <c r="BQ17" i="25" s="1"/>
  <c r="BV6" i="25"/>
  <c r="BZ6" i="25"/>
  <c r="BX6" i="25"/>
  <c r="BP16" i="26"/>
  <c r="BQ16" i="26" s="1"/>
  <c r="BX16" i="26" s="1"/>
  <c r="BP28" i="26"/>
  <c r="BQ28" i="26" s="1"/>
  <c r="BX28" i="26" s="1"/>
  <c r="BX23" i="26"/>
  <c r="BZ24" i="25"/>
  <c r="BX24" i="25"/>
  <c r="BV24" i="25"/>
  <c r="BP11" i="25"/>
  <c r="BQ11" i="25" s="1"/>
  <c r="BP31" i="25"/>
  <c r="BQ31" i="25" s="1"/>
  <c r="BZ8" i="25"/>
  <c r="BX8" i="25"/>
  <c r="BV8" i="25"/>
  <c r="BP17" i="26"/>
  <c r="BQ17" i="26" s="1"/>
  <c r="BX17" i="26" s="1"/>
  <c r="BP15" i="25"/>
  <c r="BQ15" i="25" s="1"/>
  <c r="BP26" i="25"/>
  <c r="BQ26" i="25" s="1"/>
  <c r="BP27" i="25"/>
  <c r="BQ27" i="25" s="1"/>
  <c r="BP29" i="25"/>
  <c r="BQ29" i="25" s="1"/>
  <c r="BP33" i="25"/>
  <c r="BQ33" i="25" s="1"/>
  <c r="BP22" i="25"/>
  <c r="BQ22" i="25" s="1"/>
  <c r="BX34" i="25"/>
  <c r="BV34" i="25"/>
  <c r="BZ34" i="25"/>
  <c r="BZ13" i="25"/>
  <c r="BX13" i="25"/>
  <c r="BV13" i="25"/>
  <c r="BP5" i="25"/>
  <c r="BQ5" i="25" s="1"/>
  <c r="BV16" i="25"/>
  <c r="BZ16" i="25"/>
  <c r="BX16" i="25"/>
  <c r="BP18" i="26"/>
  <c r="BQ18" i="26" s="1"/>
  <c r="AS38" i="26"/>
  <c r="BP25" i="26"/>
  <c r="BQ25" i="26" s="1"/>
  <c r="BZ10" i="26"/>
  <c r="BX10" i="26"/>
  <c r="BV10" i="26"/>
  <c r="BX34" i="26"/>
  <c r="BZ34" i="26"/>
  <c r="BV34" i="26"/>
  <c r="BP26" i="26"/>
  <c r="BQ26" i="26" s="1"/>
  <c r="BP32" i="26"/>
  <c r="BQ32" i="26" s="1"/>
  <c r="BX13" i="26"/>
  <c r="BZ13" i="26"/>
  <c r="BV13" i="26"/>
  <c r="BP35" i="26"/>
  <c r="BQ35" i="26" s="1"/>
  <c r="BV35" i="26" s="1"/>
  <c r="BP15" i="26"/>
  <c r="BQ15" i="26" s="1"/>
  <c r="BP5" i="26"/>
  <c r="BQ5" i="26" s="1"/>
  <c r="AV38" i="26"/>
  <c r="BP19" i="26"/>
  <c r="BQ19" i="26" s="1"/>
  <c r="BP31" i="26"/>
  <c r="BQ31" i="26" s="1"/>
  <c r="BG38" i="26"/>
  <c r="BP21" i="26"/>
  <c r="BQ21" i="26" s="1"/>
  <c r="BZ8" i="26"/>
  <c r="BV8" i="26"/>
  <c r="BX8" i="26"/>
  <c r="BP11" i="26"/>
  <c r="BQ11" i="26" s="1"/>
  <c r="BV14" i="26"/>
  <c r="BX14" i="26"/>
  <c r="BZ14" i="26"/>
  <c r="BP7" i="26"/>
  <c r="BQ7" i="26" s="1"/>
  <c r="BP27" i="26"/>
  <c r="BQ27" i="26" s="1"/>
  <c r="AY38" i="26"/>
  <c r="BP30" i="26"/>
  <c r="BQ30" i="26" s="1"/>
  <c r="BP29" i="26"/>
  <c r="BQ29" i="26" s="1"/>
  <c r="BN38" i="26"/>
  <c r="BP12" i="26"/>
  <c r="BQ12" i="26" s="1"/>
  <c r="BH38" i="25"/>
  <c r="BN4" i="25"/>
  <c r="BP18" i="25"/>
  <c r="BQ18" i="25" s="1"/>
  <c r="BP19" i="25"/>
  <c r="BQ19" i="25" s="1"/>
  <c r="BP20" i="25"/>
  <c r="BQ20" i="25" s="1"/>
  <c r="BP14" i="25"/>
  <c r="BQ14" i="25" s="1"/>
  <c r="BP25" i="25"/>
  <c r="BQ25" i="25" s="1"/>
  <c r="AY4" i="25"/>
  <c r="AY38" i="25" s="1"/>
  <c r="AW38" i="25"/>
  <c r="BP21" i="25"/>
  <c r="BQ21" i="25" s="1"/>
  <c r="BP12" i="25"/>
  <c r="BQ12" i="25" s="1"/>
  <c r="BP23" i="25"/>
  <c r="BQ23" i="25" s="1"/>
  <c r="BP32" i="25"/>
  <c r="BQ32" i="25" s="1"/>
  <c r="AT38" i="25"/>
  <c r="AV4" i="25"/>
  <c r="AV38" i="25" s="1"/>
  <c r="AZ38" i="25"/>
  <c r="BG4" i="25"/>
  <c r="BG38" i="25" s="1"/>
  <c r="AK38" i="25"/>
  <c r="AS4" i="25"/>
  <c r="AS38" i="25" s="1"/>
  <c r="BP30" i="25"/>
  <c r="BQ30" i="25" s="1"/>
  <c r="BP9" i="25"/>
  <c r="BQ9" i="25" s="1"/>
  <c r="AV38" i="24"/>
  <c r="AY38" i="24"/>
  <c r="BP21" i="24"/>
  <c r="BQ21" i="24" s="1"/>
  <c r="BN38" i="24"/>
  <c r="BP4" i="24"/>
  <c r="BP31" i="24"/>
  <c r="BQ31" i="24" s="1"/>
  <c r="AS38" i="24"/>
  <c r="BP17" i="24"/>
  <c r="BQ17" i="24" s="1"/>
  <c r="BP22" i="24"/>
  <c r="BQ22" i="24" s="1"/>
  <c r="BP34" i="24"/>
  <c r="BQ34" i="24" s="1"/>
  <c r="BP8" i="24"/>
  <c r="BQ8" i="24" s="1"/>
  <c r="BG38" i="24"/>
  <c r="BP14" i="24"/>
  <c r="BQ14" i="24" s="1"/>
  <c r="BP18" i="24"/>
  <c r="BQ18" i="24" s="1"/>
  <c r="BP13" i="24"/>
  <c r="BQ13" i="24" s="1"/>
  <c r="BP33" i="24"/>
  <c r="BQ33" i="24" s="1"/>
  <c r="BP11" i="24"/>
  <c r="BQ11" i="24" s="1"/>
  <c r="BP19" i="24"/>
  <c r="BQ19" i="24" s="1"/>
  <c r="BP9" i="24"/>
  <c r="BQ9" i="24" s="1"/>
  <c r="BP20" i="24"/>
  <c r="BQ20" i="24" s="1"/>
  <c r="BP7" i="24"/>
  <c r="BQ7" i="24" s="1"/>
  <c r="BX22" i="26" l="1"/>
  <c r="BV22" i="26"/>
  <c r="BV28" i="26"/>
  <c r="BZ28" i="26"/>
  <c r="BX24" i="26"/>
  <c r="BV24" i="26"/>
  <c r="BX7" i="25"/>
  <c r="BZ7" i="25"/>
  <c r="CB33" i="26"/>
  <c r="CC33" i="26" s="1"/>
  <c r="BZ20" i="26"/>
  <c r="BV20" i="26"/>
  <c r="BV9" i="26"/>
  <c r="BZ17" i="26"/>
  <c r="BZ16" i="26"/>
  <c r="CB23" i="26"/>
  <c r="CC23" i="26" s="1"/>
  <c r="BZ21" i="25"/>
  <c r="BX21" i="25"/>
  <c r="BV21" i="25"/>
  <c r="BZ25" i="25"/>
  <c r="BX25" i="25"/>
  <c r="BV25" i="25"/>
  <c r="BV18" i="25"/>
  <c r="BZ18" i="25"/>
  <c r="BX18" i="25"/>
  <c r="BZ29" i="25"/>
  <c r="BX29" i="25"/>
  <c r="BV29" i="25"/>
  <c r="BV31" i="25"/>
  <c r="BZ31" i="25"/>
  <c r="BX31" i="25"/>
  <c r="BZ9" i="25"/>
  <c r="BX9" i="25"/>
  <c r="BV9" i="25"/>
  <c r="BV32" i="25"/>
  <c r="BZ32" i="25"/>
  <c r="BX32" i="25"/>
  <c r="BZ14" i="25"/>
  <c r="BX14" i="25"/>
  <c r="BV14" i="25"/>
  <c r="BV16" i="26"/>
  <c r="BV17" i="26"/>
  <c r="CB17" i="26" s="1"/>
  <c r="CC17" i="26" s="1"/>
  <c r="BV27" i="25"/>
  <c r="BZ27" i="25"/>
  <c r="BX27" i="25"/>
  <c r="BV11" i="25"/>
  <c r="BZ11" i="25"/>
  <c r="BX11" i="25"/>
  <c r="BV10" i="25"/>
  <c r="BZ10" i="25"/>
  <c r="BX10" i="25"/>
  <c r="BZ30" i="25"/>
  <c r="BX30" i="25"/>
  <c r="BV30" i="25"/>
  <c r="BV23" i="25"/>
  <c r="BZ23" i="25"/>
  <c r="BX23" i="25"/>
  <c r="BZ20" i="25"/>
  <c r="BX20" i="25"/>
  <c r="BV20" i="25"/>
  <c r="CB13" i="26"/>
  <c r="CC13" i="26" s="1"/>
  <c r="CB34" i="26"/>
  <c r="CC34" i="26" s="1"/>
  <c r="BZ9" i="26"/>
  <c r="BV22" i="25"/>
  <c r="BZ22" i="25"/>
  <c r="BX22" i="25"/>
  <c r="BV26" i="25"/>
  <c r="BZ26" i="25"/>
  <c r="BX26" i="25"/>
  <c r="BV12" i="25"/>
  <c r="BZ12" i="25"/>
  <c r="BX12" i="25"/>
  <c r="BV19" i="25"/>
  <c r="BZ19" i="25"/>
  <c r="BX19" i="25"/>
  <c r="BZ5" i="25"/>
  <c r="BX5" i="25"/>
  <c r="BV5" i="25"/>
  <c r="BZ33" i="25"/>
  <c r="BX33" i="25"/>
  <c r="BV33" i="25"/>
  <c r="BV15" i="25"/>
  <c r="BZ15" i="25"/>
  <c r="BX15" i="25"/>
  <c r="BZ17" i="25"/>
  <c r="BX17" i="25"/>
  <c r="BV17" i="25"/>
  <c r="BV27" i="26"/>
  <c r="BZ27" i="26"/>
  <c r="BX27" i="26"/>
  <c r="CB14" i="26"/>
  <c r="CC14" i="26" s="1"/>
  <c r="BZ19" i="26"/>
  <c r="BV19" i="26"/>
  <c r="BX19" i="26"/>
  <c r="BZ35" i="26"/>
  <c r="BX35" i="26"/>
  <c r="BZ29" i="26"/>
  <c r="BV29" i="26"/>
  <c r="BX29" i="26"/>
  <c r="BV7" i="26"/>
  <c r="BZ7" i="26"/>
  <c r="BX7" i="26"/>
  <c r="BZ11" i="26"/>
  <c r="BV11" i="26"/>
  <c r="BX11" i="26"/>
  <c r="BZ21" i="26"/>
  <c r="BX21" i="26"/>
  <c r="BV21" i="26"/>
  <c r="BZ32" i="26"/>
  <c r="BV32" i="26"/>
  <c r="BX32" i="26"/>
  <c r="CB10" i="26"/>
  <c r="CC10" i="26" s="1"/>
  <c r="BZ18" i="26"/>
  <c r="BX18" i="26"/>
  <c r="BV18" i="26"/>
  <c r="BX12" i="26"/>
  <c r="BV12" i="26"/>
  <c r="BZ12" i="26"/>
  <c r="BZ30" i="26"/>
  <c r="BV30" i="26"/>
  <c r="BX30" i="26"/>
  <c r="BZ5" i="26"/>
  <c r="BX5" i="26"/>
  <c r="BV5" i="26"/>
  <c r="BZ26" i="26"/>
  <c r="BV26" i="26"/>
  <c r="BX26" i="26"/>
  <c r="BP38" i="26"/>
  <c r="CB8" i="26"/>
  <c r="CC8" i="26" s="1"/>
  <c r="BX31" i="26"/>
  <c r="BV31" i="26"/>
  <c r="BZ31" i="26"/>
  <c r="BZ15" i="26"/>
  <c r="BV15" i="26"/>
  <c r="BX15" i="26"/>
  <c r="BV25" i="26"/>
  <c r="BZ25" i="26"/>
  <c r="BX25" i="26"/>
  <c r="CB22" i="26"/>
  <c r="CC22" i="26" s="1"/>
  <c r="BN38" i="25"/>
  <c r="BP4" i="25"/>
  <c r="CB24" i="25"/>
  <c r="CC24" i="25" s="1"/>
  <c r="CB8" i="25"/>
  <c r="CC8" i="25" s="1"/>
  <c r="CB34" i="25"/>
  <c r="CC34" i="25" s="1"/>
  <c r="CB16" i="25"/>
  <c r="CC16" i="25" s="1"/>
  <c r="CB28" i="25"/>
  <c r="CC28" i="25" s="1"/>
  <c r="CB6" i="25"/>
  <c r="CC6" i="25" s="1"/>
  <c r="CB13" i="25"/>
  <c r="CC13" i="25" s="1"/>
  <c r="CB35" i="25"/>
  <c r="CC35" i="25" s="1"/>
  <c r="BP38" i="24"/>
  <c r="BQ4" i="24"/>
  <c r="CB24" i="26" l="1"/>
  <c r="CC24" i="26" s="1"/>
  <c r="CB20" i="26"/>
  <c r="CC20" i="26" s="1"/>
  <c r="CB28" i="26"/>
  <c r="CC28" i="26" s="1"/>
  <c r="CB7" i="25"/>
  <c r="CC7" i="25" s="1"/>
  <c r="CB33" i="25"/>
  <c r="CC33" i="25" s="1"/>
  <c r="CB30" i="25"/>
  <c r="CC30" i="25" s="1"/>
  <c r="CB10" i="25"/>
  <c r="CC10" i="25" s="1"/>
  <c r="CB11" i="25"/>
  <c r="CC11" i="25" s="1"/>
  <c r="CB14" i="25"/>
  <c r="CC14" i="25" s="1"/>
  <c r="CB31" i="25"/>
  <c r="CC31" i="25" s="1"/>
  <c r="CB16" i="26"/>
  <c r="CC16" i="26" s="1"/>
  <c r="CB9" i="26"/>
  <c r="CC9" i="26" s="1"/>
  <c r="CB9" i="25"/>
  <c r="CC9" i="25" s="1"/>
  <c r="CB5" i="26"/>
  <c r="CC5" i="26" s="1"/>
  <c r="CB26" i="25"/>
  <c r="CC26" i="25" s="1"/>
  <c r="CB29" i="25"/>
  <c r="CC29" i="25" s="1"/>
  <c r="CB17" i="25"/>
  <c r="CC17" i="25" s="1"/>
  <c r="CB15" i="25"/>
  <c r="CC15" i="25" s="1"/>
  <c r="CB5" i="25"/>
  <c r="CC5" i="25" s="1"/>
  <c r="CB27" i="25"/>
  <c r="CC27" i="25" s="1"/>
  <c r="CB31" i="26"/>
  <c r="CC31" i="26" s="1"/>
  <c r="CB30" i="26"/>
  <c r="CC30" i="26" s="1"/>
  <c r="CB32" i="26"/>
  <c r="CC32" i="26" s="1"/>
  <c r="CB29" i="26"/>
  <c r="CC29" i="26" s="1"/>
  <c r="CB19" i="26"/>
  <c r="CC19" i="26" s="1"/>
  <c r="CB26" i="26"/>
  <c r="CC26" i="26" s="1"/>
  <c r="CB18" i="26"/>
  <c r="CC18" i="26" s="1"/>
  <c r="CB21" i="26"/>
  <c r="CC21" i="26" s="1"/>
  <c r="CB11" i="26"/>
  <c r="CC11" i="26" s="1"/>
  <c r="CB22" i="25"/>
  <c r="CC22" i="25" s="1"/>
  <c r="CB25" i="26"/>
  <c r="CC25" i="26" s="1"/>
  <c r="CB7" i="26"/>
  <c r="CC7" i="26" s="1"/>
  <c r="BQ38" i="26"/>
  <c r="BZ4" i="26"/>
  <c r="BZ38" i="26" s="1"/>
  <c r="BV4" i="26"/>
  <c r="BV38" i="26" s="1"/>
  <c r="BX4" i="26"/>
  <c r="BX38" i="26" s="1"/>
  <c r="CB12" i="26"/>
  <c r="CC12" i="26" s="1"/>
  <c r="CB15" i="26"/>
  <c r="CC15" i="26" s="1"/>
  <c r="CB35" i="26"/>
  <c r="CC35" i="26" s="1"/>
  <c r="CB27" i="26"/>
  <c r="CC27" i="26" s="1"/>
  <c r="CB32" i="25"/>
  <c r="CC32" i="25" s="1"/>
  <c r="CB12" i="25"/>
  <c r="CC12" i="25" s="1"/>
  <c r="CB20" i="25"/>
  <c r="CC20" i="25" s="1"/>
  <c r="BP38" i="25"/>
  <c r="BQ4" i="25"/>
  <c r="CB19" i="25"/>
  <c r="CC19" i="25" s="1"/>
  <c r="CB25" i="25"/>
  <c r="CC25" i="25" s="1"/>
  <c r="CB21" i="25"/>
  <c r="CC21" i="25" s="1"/>
  <c r="CB23" i="25"/>
  <c r="CC23" i="25" s="1"/>
  <c r="CB18" i="25"/>
  <c r="CC18" i="25" s="1"/>
  <c r="BQ38" i="24"/>
  <c r="BQ40" i="24" s="1"/>
  <c r="BW40" i="26" l="1"/>
  <c r="BW41" i="26" s="1"/>
  <c r="D5" i="23"/>
  <c r="BV4" i="25"/>
  <c r="BV38" i="25" s="1"/>
  <c r="BZ4" i="25"/>
  <c r="BZ38" i="25" s="1"/>
  <c r="BX4" i="25"/>
  <c r="BX38" i="25" s="1"/>
  <c r="CB4" i="26"/>
  <c r="BQ38" i="25"/>
  <c r="BX41" i="25" l="1"/>
  <c r="BX42" i="25" s="1"/>
  <c r="BW42" i="26" s="1"/>
  <c r="I4" i="23"/>
  <c r="E5" i="23"/>
  <c r="F5" i="23" s="1"/>
  <c r="CB38" i="26"/>
  <c r="CC4" i="26"/>
  <c r="CB4" i="25"/>
  <c r="G5" i="23" l="1"/>
  <c r="CC38" i="26"/>
  <c r="CC40" i="26" s="1"/>
  <c r="K4" i="23"/>
  <c r="O5" i="23"/>
  <c r="CB38" i="25"/>
  <c r="CC4" i="25"/>
  <c r="CC38" i="25" l="1"/>
  <c r="CC40" i="25" s="1"/>
  <c r="M4" i="23"/>
  <c r="H5" i="23"/>
  <c r="K5" i="23" s="1"/>
  <c r="M5" i="23" l="1"/>
  <c r="I5" i="23"/>
  <c r="Q5" i="23" l="1"/>
  <c r="Q4" i="23" l="1"/>
  <c r="P5" i="23"/>
  <c r="L5" i="23" l="1"/>
  <c r="J5" i="23"/>
  <c r="C9" i="23" s="1"/>
  <c r="D9" i="23" s="1"/>
  <c r="BR2" i="24" s="1"/>
  <c r="N5" i="23"/>
  <c r="P4" i="23"/>
  <c r="BR26" i="24" l="1"/>
  <c r="BR14" i="24"/>
  <c r="BR21" i="24"/>
  <c r="BR29" i="24"/>
  <c r="BR13" i="24"/>
  <c r="BR4" i="24"/>
  <c r="BR12" i="24"/>
  <c r="BR35" i="24"/>
  <c r="BR33" i="24"/>
  <c r="BR20" i="24"/>
  <c r="BR5" i="24"/>
  <c r="BR10" i="24"/>
  <c r="BR25" i="24"/>
  <c r="BR28" i="24"/>
  <c r="BR18" i="24"/>
  <c r="BR6" i="24"/>
  <c r="BR8" i="24"/>
  <c r="BR31" i="24"/>
  <c r="BR22" i="24"/>
  <c r="BR9" i="24"/>
  <c r="BR15" i="24"/>
  <c r="BR32" i="24"/>
  <c r="BR24" i="24"/>
  <c r="BR27" i="24"/>
  <c r="BR30" i="24"/>
  <c r="BR7" i="24"/>
  <c r="BR19" i="24"/>
  <c r="BR34" i="24"/>
  <c r="BR16" i="24"/>
  <c r="BR11" i="24"/>
  <c r="BR17" i="24"/>
  <c r="BR23" i="24"/>
  <c r="L4" i="23"/>
  <c r="J4" i="23"/>
  <c r="N4" i="23"/>
  <c r="E9" i="23"/>
  <c r="F9" i="23" l="1"/>
  <c r="CA2" i="24" s="1"/>
  <c r="CA21" i="24" s="1"/>
  <c r="BR38" i="24"/>
  <c r="BR40" i="24" s="1"/>
  <c r="CA13" i="24" l="1"/>
  <c r="BZ13" i="24" s="1"/>
  <c r="CA12" i="24"/>
  <c r="BX12" i="24" s="1"/>
  <c r="CA24" i="24"/>
  <c r="BZ24" i="24" s="1"/>
  <c r="CA22" i="24"/>
  <c r="BV22" i="24" s="1"/>
  <c r="CA25" i="24"/>
  <c r="BX25" i="24" s="1"/>
  <c r="CA29" i="24"/>
  <c r="BZ29" i="24" s="1"/>
  <c r="CA9" i="24"/>
  <c r="BV9" i="24" s="1"/>
  <c r="CA10" i="24"/>
  <c r="BV10" i="24" s="1"/>
  <c r="BV21" i="24"/>
  <c r="BX21" i="24"/>
  <c r="CA14" i="24"/>
  <c r="CA34" i="24"/>
  <c r="BX34" i="24" s="1"/>
  <c r="CA19" i="24"/>
  <c r="BZ19" i="24" s="1"/>
  <c r="CA7" i="24"/>
  <c r="BV7" i="24" s="1"/>
  <c r="CA18" i="24"/>
  <c r="BX18" i="24" s="1"/>
  <c r="CA16" i="24"/>
  <c r="CA23" i="24"/>
  <c r="BZ23" i="24" s="1"/>
  <c r="CA30" i="24"/>
  <c r="CA6" i="24"/>
  <c r="BX6" i="24" s="1"/>
  <c r="CA26" i="24"/>
  <c r="CA15" i="24"/>
  <c r="CA8" i="24"/>
  <c r="CA20" i="24"/>
  <c r="CA31" i="24"/>
  <c r="CA11" i="24"/>
  <c r="BX11" i="24" s="1"/>
  <c r="CA5" i="24"/>
  <c r="BZ5" i="24" s="1"/>
  <c r="CA35" i="24"/>
  <c r="CA17" i="24"/>
  <c r="BV17" i="24" s="1"/>
  <c r="CA4" i="24"/>
  <c r="CA33" i="24"/>
  <c r="CA32" i="24"/>
  <c r="BV32" i="24" s="1"/>
  <c r="CA28" i="24"/>
  <c r="CA27" i="24"/>
  <c r="BV29" i="24"/>
  <c r="BZ21" i="24"/>
  <c r="BZ12" i="24" l="1"/>
  <c r="BV13" i="24"/>
  <c r="BV24" i="24"/>
  <c r="BX13" i="24"/>
  <c r="BX24" i="24"/>
  <c r="BV25" i="24"/>
  <c r="BZ9" i="24"/>
  <c r="BX29" i="24"/>
  <c r="CB29" i="24" s="1"/>
  <c r="CC29" i="24" s="1"/>
  <c r="BV12" i="24"/>
  <c r="CB12" i="24" s="1"/>
  <c r="CC12" i="24" s="1"/>
  <c r="BZ25" i="24"/>
  <c r="BZ22" i="24"/>
  <c r="BX22" i="24"/>
  <c r="BX10" i="24"/>
  <c r="BX9" i="24"/>
  <c r="BZ18" i="24"/>
  <c r="BZ10" i="24"/>
  <c r="BX27" i="24"/>
  <c r="BZ27" i="24"/>
  <c r="BV4" i="24"/>
  <c r="BZ4" i="24"/>
  <c r="BX4" i="24"/>
  <c r="BX15" i="24"/>
  <c r="BZ15" i="24"/>
  <c r="BV15" i="24"/>
  <c r="BV23" i="24"/>
  <c r="BV28" i="24"/>
  <c r="BZ28" i="24"/>
  <c r="BX28" i="24"/>
  <c r="BX17" i="24"/>
  <c r="BZ17" i="24"/>
  <c r="BV31" i="24"/>
  <c r="BZ31" i="24"/>
  <c r="BX31" i="24"/>
  <c r="BX26" i="24"/>
  <c r="BV26" i="24"/>
  <c r="BZ26" i="24"/>
  <c r="BZ16" i="24"/>
  <c r="BV16" i="24"/>
  <c r="BX16" i="24"/>
  <c r="BV19" i="24"/>
  <c r="CB21" i="24"/>
  <c r="CC21" i="24" s="1"/>
  <c r="BV34" i="24"/>
  <c r="BX23" i="24"/>
  <c r="BZ32" i="24"/>
  <c r="BX32" i="24"/>
  <c r="BZ35" i="24"/>
  <c r="BX35" i="24"/>
  <c r="BX20" i="24"/>
  <c r="BZ20" i="24"/>
  <c r="BV20" i="24"/>
  <c r="BZ6" i="24"/>
  <c r="BV6" i="24"/>
  <c r="BV14" i="24"/>
  <c r="BZ14" i="24"/>
  <c r="BX14" i="24"/>
  <c r="BV27" i="24"/>
  <c r="BV35" i="24"/>
  <c r="BV18" i="24"/>
  <c r="BX19" i="24"/>
  <c r="BZ34" i="24"/>
  <c r="BX33" i="24"/>
  <c r="BZ33" i="24"/>
  <c r="BV33" i="24"/>
  <c r="BV5" i="24"/>
  <c r="BX5" i="24"/>
  <c r="BZ8" i="24"/>
  <c r="BV8" i="24"/>
  <c r="BX8" i="24"/>
  <c r="BZ30" i="24"/>
  <c r="BX30" i="24"/>
  <c r="BV30" i="24"/>
  <c r="BX7" i="24"/>
  <c r="BZ7" i="24"/>
  <c r="BZ11" i="24"/>
  <c r="BV11" i="24"/>
  <c r="CA38" i="24"/>
  <c r="CB22" i="24" l="1"/>
  <c r="CC22" i="24" s="1"/>
  <c r="CB24" i="24"/>
  <c r="CC24" i="24" s="1"/>
  <c r="CB13" i="24"/>
  <c r="CC13" i="24" s="1"/>
  <c r="CB18" i="24"/>
  <c r="CC18" i="24" s="1"/>
  <c r="CB25" i="24"/>
  <c r="CC25" i="24" s="1"/>
  <c r="CB9" i="24"/>
  <c r="CC9" i="24" s="1"/>
  <c r="CB10" i="24"/>
  <c r="CC10" i="24" s="1"/>
  <c r="BX38" i="24"/>
  <c r="CB11" i="24"/>
  <c r="CC11" i="24" s="1"/>
  <c r="CB32" i="24"/>
  <c r="CC32" i="24" s="1"/>
  <c r="BZ38" i="24"/>
  <c r="CB4" i="24"/>
  <c r="CC4" i="24" s="1"/>
  <c r="CB5" i="24"/>
  <c r="CC5" i="24" s="1"/>
  <c r="CB7" i="24"/>
  <c r="CC7" i="24" s="1"/>
  <c r="CB30" i="24"/>
  <c r="CC30" i="24" s="1"/>
  <c r="CB8" i="24"/>
  <c r="CC8" i="24" s="1"/>
  <c r="CB6" i="24"/>
  <c r="CC6" i="24" s="1"/>
  <c r="CB17" i="24"/>
  <c r="CC17" i="24" s="1"/>
  <c r="CB20" i="24"/>
  <c r="CC20" i="24" s="1"/>
  <c r="CB35" i="24"/>
  <c r="CC35" i="24" s="1"/>
  <c r="BV38" i="24"/>
  <c r="CB27" i="24"/>
  <c r="CC27" i="24" s="1"/>
  <c r="CB34" i="24"/>
  <c r="CC34" i="24" s="1"/>
  <c r="CB16" i="24"/>
  <c r="CC16" i="24" s="1"/>
  <c r="CB28" i="24"/>
  <c r="CC28" i="24" s="1"/>
  <c r="CB15" i="24"/>
  <c r="CC15" i="24" s="1"/>
  <c r="CB19" i="24"/>
  <c r="CC19" i="24" s="1"/>
  <c r="CB33" i="24"/>
  <c r="CC33" i="24" s="1"/>
  <c r="CB14" i="24"/>
  <c r="CC14" i="24" s="1"/>
  <c r="CB26" i="24"/>
  <c r="CC26" i="24" s="1"/>
  <c r="CB31" i="24"/>
  <c r="CC31" i="24" s="1"/>
  <c r="CB23" i="24"/>
  <c r="CC23" i="24" s="1"/>
  <c r="CB38" i="24" l="1"/>
  <c r="CC38" i="24"/>
  <c r="CC40" i="24" s="1"/>
  <c r="C20" i="23" s="1"/>
  <c r="C21" i="23" s="1"/>
  <c r="D21" i="23" s="1"/>
  <c r="D20" i="23" l="1"/>
</calcChain>
</file>

<file path=xl/comments1.xml><?xml version="1.0" encoding="utf-8"?>
<comments xmlns="http://schemas.openxmlformats.org/spreadsheetml/2006/main">
  <authors>
    <author>PGJ MG</author>
  </authors>
  <commentList>
    <comment ref="P2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adicional de 40%, valor estipulado pela cct e só pode ser computado adicional para as horas entre 22h e 05h sendo a hora de 60min. Incide sobre salario e periculosidade conforme cct
</t>
        </r>
      </text>
    </comment>
    <comment ref="S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60% de acordo com CCT 1,6 para porteiro 220h - acréscimo sobre a hora adicional. 
0,6 para diurno e noturno acréscimo sobre hora de trabalho 
incide sobre remuneração (salario + periculosidade + adicional noturno)</t>
        </r>
      </text>
    </comment>
    <comment ref="T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INSIDE SOBRE SALARIO E PERICULOSIDADE - aplicado apenas para porteiros noturnos e diurnos. De acordo com declaração do Sindicato houve 14 feriados em 2014, como os porteiros trabalham em dias alternados deve-se contabilizar metade dos feriados para cada, portanto 7 feriados. </t>
        </r>
      </text>
    </comment>
    <comment ref="W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Deduzido 10% conforme padrão da esparta - verificar - verificar fórmulas </t>
        </r>
      </text>
    </comment>
  </commentList>
</comments>
</file>

<file path=xl/comments2.xml><?xml version="1.0" encoding="utf-8"?>
<comments xmlns="http://schemas.openxmlformats.org/spreadsheetml/2006/main">
  <authors>
    <author>PGJ MG</author>
  </authors>
  <commentList>
    <comment ref="P2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adicional de 40%, valor estipulado pela cct e só pode ser computado adicional para as horas entre 22h e 05h sendo a hora de 60min. Incide sobre salario e periculosidade conforme cct
</t>
        </r>
      </text>
    </comment>
    <comment ref="S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60% de acordo com CCT 1,6 para porteiro 220h - acréscimo sobre a hora adicional. 
0,6 para diurno e noturno acréscimo sobre hora de trabalho 
incide sobre remuneração (salario + periculosidade + adicional noturno)</t>
        </r>
      </text>
    </comment>
    <comment ref="T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INSIDE SOBRE SALARIO E PERICULOSIDADE - aplicado apenas para porteiros noturnos e diurnos. De acordo com declaração do Sindicato houve 14 feriados em 2014, como os porteiros trabalham em dias alternados deve-se contabilizar metade dos feriados para cada, portanto 7 feriados. </t>
        </r>
      </text>
    </comment>
    <comment ref="W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Deduzido 10% conforme padrão da esparta - verificar - verificar fórmulas </t>
        </r>
      </text>
    </comment>
  </commentList>
</comments>
</file>

<file path=xl/comments3.xml><?xml version="1.0" encoding="utf-8"?>
<comments xmlns="http://schemas.openxmlformats.org/spreadsheetml/2006/main">
  <authors>
    <author>ANA REGINA RIBEIRO</author>
  </authors>
  <commentList>
    <comment ref="Q9" authorId="0" shapeId="0">
      <text>
        <r>
          <rPr>
            <b/>
            <sz val="9"/>
            <color indexed="81"/>
            <rFont val="Segoe UI"/>
            <family val="2"/>
          </rPr>
          <t>PGJ - MG:</t>
        </r>
        <r>
          <rPr>
            <sz val="9"/>
            <color indexed="81"/>
            <rFont val="Segoe UI"/>
            <family val="2"/>
          </rPr>
          <t xml:space="preserve">
valor mínimo = custo fíxo (custo direto + impostos custo direto) = R$ 6.540.988,48
valor máximo R$ 7.404.090,88</t>
        </r>
      </text>
    </comment>
  </commentList>
</comments>
</file>

<file path=xl/sharedStrings.xml><?xml version="1.0" encoding="utf-8"?>
<sst xmlns="http://schemas.openxmlformats.org/spreadsheetml/2006/main" count="286" uniqueCount="115">
  <si>
    <t>CCT</t>
  </si>
  <si>
    <t>Unidade Executora</t>
  </si>
  <si>
    <t>Salário</t>
  </si>
  <si>
    <t>Total</t>
  </si>
  <si>
    <t>Adicional de Periculosidade</t>
  </si>
  <si>
    <t>Adicional de Insalubridade</t>
  </si>
  <si>
    <t>Adicional Noturno</t>
  </si>
  <si>
    <t>Hora Noturna Adicional</t>
  </si>
  <si>
    <t>Intervalo Intrajornada</t>
  </si>
  <si>
    <t>Seguro de Vida</t>
  </si>
  <si>
    <t>PAF</t>
  </si>
  <si>
    <t>PAT</t>
  </si>
  <si>
    <t>PQM</t>
  </si>
  <si>
    <t>Materiais de Consumo</t>
  </si>
  <si>
    <t>Máquinas e Equipamentos (depreciação)</t>
  </si>
  <si>
    <t>INSS</t>
  </si>
  <si>
    <t>SESI/SESC</t>
  </si>
  <si>
    <t>SENAI/SENAC</t>
  </si>
  <si>
    <t>INCRA</t>
  </si>
  <si>
    <t>SALÁRIO EDUCAÇÃO</t>
  </si>
  <si>
    <t>FGTS</t>
  </si>
  <si>
    <t>RAT</t>
  </si>
  <si>
    <t>SEBRAE</t>
  </si>
  <si>
    <t>13º Salário</t>
  </si>
  <si>
    <t>Férias, Adicional de Férias e 13º salário do substituto de Afast. Maternidade</t>
  </si>
  <si>
    <t>Incidência Submódulo 4.1 s/ Férias, Adicional de Férias e 13º salário do substituto de Afast. Maternidade</t>
  </si>
  <si>
    <t>Aviso Prévio Indenizado (API) e Reflexo do API</t>
  </si>
  <si>
    <t>Incidência do FGTS s/ API e Reflexo do API</t>
  </si>
  <si>
    <t>Ausência por Doença</t>
  </si>
  <si>
    <t>Licença-Paternidade e Ausências Legais</t>
  </si>
  <si>
    <t>Ausência por Acidente de Trabalho</t>
  </si>
  <si>
    <t>Incidência do Submódulo 4.1 s/ Custo de Reposição</t>
  </si>
  <si>
    <t>ISS %</t>
  </si>
  <si>
    <t>Resumo aliquotas</t>
  </si>
  <si>
    <t>Aliquota S/ fatura - ISSQN</t>
  </si>
  <si>
    <t>ISS</t>
  </si>
  <si>
    <t>Aliquota S/ fatura - COFINS</t>
  </si>
  <si>
    <t>COFINS</t>
  </si>
  <si>
    <t>Aliquota S/ fatura - PIS</t>
  </si>
  <si>
    <t>PIS</t>
  </si>
  <si>
    <t>Lucro</t>
  </si>
  <si>
    <t>TOTAL ANUAL</t>
  </si>
  <si>
    <t>Adicional de Hora Extra</t>
  </si>
  <si>
    <t>TOTAL GERAL  MÓDULO 1</t>
  </si>
  <si>
    <t>Auxílio Alimentação (Cesta Básica)</t>
  </si>
  <si>
    <t>Aux. Transporte - Deduzido 6%</t>
  </si>
  <si>
    <t>Aux. Saúde</t>
  </si>
  <si>
    <t>Despesa de Viagem</t>
  </si>
  <si>
    <t>Total Geral Módulo 2</t>
  </si>
  <si>
    <t>Uniformes e EPIs</t>
  </si>
  <si>
    <t xml:space="preserve">Produtos de Limpeza </t>
  </si>
  <si>
    <t>Total Geral - Módulo 3</t>
  </si>
  <si>
    <t>Total Submódulo 4.1</t>
  </si>
  <si>
    <t>Total Submódulo 4.2</t>
  </si>
  <si>
    <t>Total Submódulo 4.3</t>
  </si>
  <si>
    <t>Multa do FGTS e Cont. Social do API</t>
  </si>
  <si>
    <t>Aviso Prévio Trabalhado (APT)</t>
  </si>
  <si>
    <t>Incidência Submódulo 4.1 s/ APT</t>
  </si>
  <si>
    <t>Multa do FGTS e Cont. Social APT</t>
  </si>
  <si>
    <t>Indenização Adicional (Art. 9º da Lei 7238/84)</t>
  </si>
  <si>
    <t>Total do Submódulo 4.4</t>
  </si>
  <si>
    <t>Outros</t>
  </si>
  <si>
    <t>Total Submódulo 4.5</t>
  </si>
  <si>
    <t>Total Geral de Encargos Sociais</t>
  </si>
  <si>
    <t>Total Geral do Módulo 4</t>
  </si>
  <si>
    <t>Total Geral Módulos 1+2+3+4</t>
  </si>
  <si>
    <t>Custo Indireto</t>
  </si>
  <si>
    <t>Total Geral Módulo 5</t>
  </si>
  <si>
    <t>CUSTOS INDIRETOS %</t>
  </si>
  <si>
    <t>LUCRO %</t>
  </si>
  <si>
    <t>TOTAL</t>
  </si>
  <si>
    <t>QUANTIDADE DE POSTOS</t>
  </si>
  <si>
    <t>CUSTO TOTAL ANUAL</t>
  </si>
  <si>
    <t xml:space="preserve">LOTE ÚNICO </t>
  </si>
  <si>
    <t>TOTAL CUSTO INDIRETO</t>
  </si>
  <si>
    <t>TOTAL LUCRO</t>
  </si>
  <si>
    <t>PROPORÇÃO CUSTO INDIRETO</t>
  </si>
  <si>
    <t>PROPORÇÃO LUCRO</t>
  </si>
  <si>
    <t>CUSTO INDIRETO POR POSTO</t>
  </si>
  <si>
    <t>LUCRO POR POSTO</t>
  </si>
  <si>
    <t>ITEM</t>
  </si>
  <si>
    <t>LOTE ÚNICO</t>
  </si>
  <si>
    <t>% CUSTO INDIRETO</t>
  </si>
  <si>
    <t>% LUCRO</t>
  </si>
  <si>
    <t>TOTAL DOS CUSTOS DAS PLANILHAS RESUMO</t>
  </si>
  <si>
    <t>TOTAL IMPOSTOS SOBRE CUSTOS INDIRETOS E LUCRO</t>
  </si>
  <si>
    <t>CUSTO INDIRETO + LUCRO + IMPOSTOS</t>
  </si>
  <si>
    <t>% IMPOSTOS SOBRE CUSTOS INDIRETOS E LUCRO</t>
  </si>
  <si>
    <t>IMPOSTOS SOBRE CUSTOS INDIRETOS E LUCRO</t>
  </si>
  <si>
    <t>IMPOSTOS SOBRE CUSTOS DIRETOS (FIXO)</t>
  </si>
  <si>
    <t>DIFERENÇA ENTRE CUSTO TOTAL, CUSTOS DIRETOS E IMPOSTOS SOBRE CUSTOS DIRETOS</t>
  </si>
  <si>
    <t xml:space="preserve">TOTAL </t>
  </si>
  <si>
    <t>LANCE DO PREGÃO</t>
  </si>
  <si>
    <t>VALORES DOS ITENS A PARTIR DO LANCE DO PREGÃO</t>
  </si>
  <si>
    <t>INSTRUÇÃO</t>
  </si>
  <si>
    <t xml:space="preserve">Na aba "Lance do Pregão": O valor dos itens que irão compor o LDI nas planilhas de custos serão calculados automaticamente indicando percentual de Custo Indireto e percentual de Lucro, bem como os valores desses itens por posto a medida que as propostas forem lançadas. </t>
  </si>
  <si>
    <t xml:space="preserve">CUSTOS DIRETOS (SOMA DOS MÓDULOS 1, 2, 3 E 4) (FIXO) </t>
  </si>
  <si>
    <t>VIGILÂNCIA ARMADA</t>
  </si>
  <si>
    <t xml:space="preserve">Vigilante Armado 220 h </t>
  </si>
  <si>
    <t>Vigilante Armado 12x36 h Diurno</t>
  </si>
  <si>
    <t>Vigilante Armado 12x36 h Noturno</t>
  </si>
  <si>
    <t>Total dos Salários</t>
  </si>
  <si>
    <t>Feriado Nacional - Súmula 444/2012 - TST e Dia do Vigilante</t>
  </si>
  <si>
    <t>Auxílio Alimentação (Tíquete Refeição) Deduzido 10%</t>
  </si>
  <si>
    <t>Incidência do Submódulo 4.1 sobre 13º Salário</t>
  </si>
  <si>
    <t>Férias e Adicional de Férias</t>
  </si>
  <si>
    <t>imposto mensal</t>
  </si>
  <si>
    <t>imposto anual</t>
  </si>
  <si>
    <t>imposto anual sobre custo e lucro</t>
  </si>
  <si>
    <t>VIGILANCIA ARMADA</t>
  </si>
  <si>
    <t>CONFERÊNCIA COM PLANILHA DE RESUMO GERAL VIGILÂNCIA ARMADA</t>
  </si>
  <si>
    <t>BASE DE CÁLCULO DO VALOR DO ITEM A PARTIR DO LANCE DO PREGÃO</t>
  </si>
  <si>
    <t>DIFERENÇA ENTRE PROPOSTA E PLANILHA RESUMO</t>
  </si>
  <si>
    <t xml:space="preserve">Após definido qual o valor da proposta vencedora, os valores do Custo Indireto por posto e de Lucro por posto, que foram obtidos com tal proposta, deverão ser lançados no Apenso V (Planilha de Composição de Custos), na aba "Base - Módulos", células "B100" (Custos Indiretos) e "B108" (Lucro). As planilhas para cada localidade e as demais planilhas de resumo, constantes desse Apenso, serão automaticamente preenchidas indicando os valores de Custo Total Mensal e Anual conforme valor da proposta vencedora. </t>
  </si>
  <si>
    <t>Digitar o valor total da proposta na aba "PLANILHA DE LANCES" célula "Q9" (Lance do Pregão).
Ressalta-se que  esse valor não poderá ultrapassar R$ 7.404.090,88 que se refere  ao Custo Máximo, no qual o Custo Indireto alcança percentual de 6% e Lucro alcança percentual de 6,79%. 
O valor dos Custos Fixos adicionados aos impostos correspondentes totalizam R$ 6.540.988,48. 
A disputa ocorrerá unicamente pelo valor variável da planilha, que se refere aos Custos Indiretos e ao Lucro.
Os licitantes deverão atentar para a exequibilidade de suas propostas.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</si>
</sst>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 R$&quot;#,##0.00\ ;&quot; R$(&quot;#,##0.00\);&quot; R$-&quot;#\ ;@\ "/>
    <numFmt numFmtId="167" formatCode="&quot;R$ &quot;#,##0_);\(&quot;R$ &quot;#,##0\)"/>
    <numFmt numFmtId="168" formatCode="_(* #,##0.00_);_(* \(#,##0.00\);_(* \-??_);_(@_)"/>
    <numFmt numFmtId="169" formatCode="#,##0.00\ ;&quot; (&quot;#,##0.00\);&quot; -&quot;#\ ;@\ "/>
    <numFmt numFmtId="170" formatCode="0.0000%"/>
    <numFmt numFmtId="171" formatCode="0.000%"/>
    <numFmt numFmtId="172" formatCode="_-&quot;R$&quot;\ * #,##0.00000_-;\-&quot;R$&quot;\ * #,##0.00000_-;_-&quot;R$&quot;\ * &quot;-&quot;?????_-;_-@_-"/>
    <numFmt numFmtId="173" formatCode="_-&quot;R$&quot;\ * #,##0.00_-;\-&quot;R$&quot;\ * #,##0.00_-;_-&quot;R$&quot;\ * &quot;-&quot;?????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</borders>
  <cellStyleXfs count="180">
    <xf numFmtId="0" fontId="0" fillId="0" borderId="0"/>
    <xf numFmtId="0" fontId="2" fillId="0" borderId="0"/>
    <xf numFmtId="164" fontId="2" fillId="0" borderId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20" borderId="11" applyNumberFormat="0" applyAlignment="0" applyProtection="0"/>
    <xf numFmtId="0" fontId="9" fillId="20" borderId="11" applyNumberFormat="0" applyAlignment="0" applyProtection="0"/>
    <xf numFmtId="0" fontId="10" fillId="0" borderId="0"/>
    <xf numFmtId="0" fontId="11" fillId="21" borderId="12" applyNumberFormat="0" applyAlignment="0" applyProtection="0"/>
    <xf numFmtId="0" fontId="11" fillId="21" borderId="12" applyNumberFormat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13" fillId="11" borderId="11" applyNumberFormat="0" applyAlignment="0" applyProtection="0"/>
    <xf numFmtId="0" fontId="13" fillId="11" borderId="11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166" fontId="2" fillId="0" borderId="0" applyFill="0" applyBorder="0" applyAlignment="0" applyProtection="0"/>
    <xf numFmtId="44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27" borderId="14" applyNumberFormat="0" applyFont="0" applyAlignment="0" applyProtection="0"/>
    <xf numFmtId="0" fontId="6" fillId="27" borderId="14" applyNumberFormat="0" applyFont="0" applyAlignment="0" applyProtection="0"/>
    <xf numFmtId="0" fontId="6" fillId="27" borderId="14" applyNumberFormat="0" applyFont="0" applyAlignment="0" applyProtection="0"/>
    <xf numFmtId="0" fontId="6" fillId="27" borderId="14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" fillId="20" borderId="15" applyNumberFormat="0" applyAlignment="0" applyProtection="0"/>
    <xf numFmtId="0" fontId="17" fillId="20" borderId="15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0" fontId="2" fillId="0" borderId="0"/>
    <xf numFmtId="169" fontId="2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0"/>
  </cellStyleXfs>
  <cellXfs count="212">
    <xf numFmtId="0" fontId="0" fillId="0" borderId="0" xfId="0"/>
    <xf numFmtId="0" fontId="0" fillId="0" borderId="0" xfId="0" applyAlignment="1">
      <alignment wrapText="1"/>
    </xf>
    <xf numFmtId="43" fontId="0" fillId="0" borderId="0" xfId="0" applyNumberFormat="1"/>
    <xf numFmtId="44" fontId="0" fillId="0" borderId="0" xfId="0" applyNumberFormat="1"/>
    <xf numFmtId="171" fontId="0" fillId="0" borderId="0" xfId="178" applyNumberFormat="1" applyFont="1"/>
    <xf numFmtId="0" fontId="0" fillId="0" borderId="0" xfId="0" applyAlignment="1">
      <alignment horizontal="center" vertical="center"/>
    </xf>
    <xf numFmtId="0" fontId="25" fillId="0" borderId="0" xfId="0" applyFont="1"/>
    <xf numFmtId="0" fontId="0" fillId="0" borderId="0" xfId="0" applyAlignment="1">
      <alignment horizontal="center" wrapText="1"/>
    </xf>
    <xf numFmtId="0" fontId="27" fillId="32" borderId="34" xfId="0" applyFont="1" applyFill="1" applyBorder="1" applyAlignment="1">
      <alignment horizontal="center" vertical="center"/>
    </xf>
    <xf numFmtId="0" fontId="27" fillId="32" borderId="34" xfId="0" applyFont="1" applyFill="1" applyBorder="1" applyAlignment="1">
      <alignment horizontal="center" vertical="center" wrapText="1"/>
    </xf>
    <xf numFmtId="0" fontId="27" fillId="0" borderId="34" xfId="0" applyFont="1" applyBorder="1"/>
    <xf numFmtId="3" fontId="28" fillId="0" borderId="34" xfId="176" applyNumberFormat="1" applyFont="1" applyBorder="1" applyAlignment="1">
      <alignment horizontal="center"/>
    </xf>
    <xf numFmtId="44" fontId="28" fillId="0" borderId="34" xfId="177" applyFont="1" applyBorder="1"/>
    <xf numFmtId="44" fontId="28" fillId="0" borderId="34" xfId="177" applyFont="1" applyBorder="1" applyAlignment="1">
      <alignment horizontal="center"/>
    </xf>
    <xf numFmtId="10" fontId="28" fillId="0" borderId="34" xfId="178" applyNumberFormat="1" applyFont="1" applyBorder="1" applyAlignment="1">
      <alignment horizontal="center"/>
    </xf>
    <xf numFmtId="10" fontId="28" fillId="0" borderId="34" xfId="178" applyNumberFormat="1" applyFont="1" applyBorder="1" applyAlignment="1">
      <alignment horizontal="center" vertical="center"/>
    </xf>
    <xf numFmtId="3" fontId="27" fillId="0" borderId="34" xfId="176" applyNumberFormat="1" applyFont="1" applyBorder="1" applyAlignment="1">
      <alignment horizontal="center"/>
    </xf>
    <xf numFmtId="44" fontId="27" fillId="0" borderId="34" xfId="177" applyFont="1" applyBorder="1"/>
    <xf numFmtId="10" fontId="27" fillId="0" borderId="34" xfId="178" applyNumberFormat="1" applyFont="1" applyBorder="1" applyAlignment="1">
      <alignment horizontal="center" vertical="center"/>
    </xf>
    <xf numFmtId="10" fontId="27" fillId="0" borderId="34" xfId="178" applyNumberFormat="1" applyFont="1" applyBorder="1" applyAlignment="1">
      <alignment horizontal="center"/>
    </xf>
    <xf numFmtId="44" fontId="27" fillId="0" borderId="34" xfId="177" applyFont="1" applyBorder="1" applyAlignment="1">
      <alignment horizontal="center"/>
    </xf>
    <xf numFmtId="43" fontId="27" fillId="5" borderId="34" xfId="0" applyNumberFormat="1" applyFont="1" applyFill="1" applyBorder="1"/>
    <xf numFmtId="0" fontId="28" fillId="0" borderId="0" xfId="0" applyFont="1"/>
    <xf numFmtId="43" fontId="28" fillId="0" borderId="0" xfId="0" applyNumberFormat="1" applyFont="1"/>
    <xf numFmtId="10" fontId="28" fillId="0" borderId="0" xfId="178" applyNumberFormat="1" applyFont="1"/>
    <xf numFmtId="0" fontId="28" fillId="0" borderId="0" xfId="0" applyFont="1" applyBorder="1" applyAlignment="1">
      <alignment horizontal="center" vertical="center" wrapText="1"/>
    </xf>
    <xf numFmtId="0" fontId="27" fillId="30" borderId="34" xfId="0" applyFont="1" applyFill="1" applyBorder="1" applyAlignment="1">
      <alignment horizontal="center" vertical="center" wrapText="1"/>
    </xf>
    <xf numFmtId="9" fontId="28" fillId="0" borderId="0" xfId="0" applyNumberFormat="1" applyFont="1" applyBorder="1" applyAlignment="1">
      <alignment horizontal="center" vertical="center"/>
    </xf>
    <xf numFmtId="44" fontId="28" fillId="0" borderId="0" xfId="177" applyFont="1" applyBorder="1" applyAlignment="1">
      <alignment horizontal="center" vertical="center"/>
    </xf>
    <xf numFmtId="44" fontId="28" fillId="0" borderId="0" xfId="0" applyNumberFormat="1" applyFont="1" applyBorder="1" applyAlignment="1">
      <alignment horizontal="center" vertical="center"/>
    </xf>
    <xf numFmtId="44" fontId="27" fillId="5" borderId="34" xfId="177" applyFont="1" applyFill="1" applyBorder="1"/>
    <xf numFmtId="0" fontId="28" fillId="0" borderId="0" xfId="0" applyFont="1" applyBorder="1" applyAlignment="1">
      <alignment horizontal="center" vertical="center"/>
    </xf>
    <xf numFmtId="44" fontId="28" fillId="0" borderId="0" xfId="0" applyNumberFormat="1" applyFont="1"/>
    <xf numFmtId="172" fontId="28" fillId="0" borderId="0" xfId="0" applyNumberFormat="1" applyFont="1"/>
    <xf numFmtId="173" fontId="28" fillId="0" borderId="0" xfId="0" applyNumberFormat="1" applyFont="1"/>
    <xf numFmtId="171" fontId="28" fillId="0" borderId="0" xfId="178" applyNumberFormat="1" applyFont="1"/>
    <xf numFmtId="44" fontId="28" fillId="0" borderId="0" xfId="177" applyFont="1"/>
    <xf numFmtId="10" fontId="28" fillId="0" borderId="0" xfId="0" applyNumberFormat="1" applyFont="1"/>
    <xf numFmtId="0" fontId="27" fillId="31" borderId="34" xfId="0" applyFont="1" applyFill="1" applyBorder="1" applyAlignment="1">
      <alignment horizontal="center" vertical="center" wrapText="1"/>
    </xf>
    <xf numFmtId="0" fontId="27" fillId="31" borderId="34" xfId="0" applyFont="1" applyFill="1" applyBorder="1" applyAlignment="1">
      <alignment horizontal="center"/>
    </xf>
    <xf numFmtId="0" fontId="27" fillId="31" borderId="34" xfId="0" applyFont="1" applyFill="1" applyBorder="1"/>
    <xf numFmtId="44" fontId="28" fillId="31" borderId="34" xfId="177" applyFont="1" applyFill="1" applyBorder="1" applyAlignment="1">
      <alignment horizontal="center" wrapText="1"/>
    </xf>
    <xf numFmtId="9" fontId="28" fillId="0" borderId="0" xfId="178" applyFont="1"/>
    <xf numFmtId="170" fontId="28" fillId="0" borderId="0" xfId="178" applyNumberFormat="1" applyFont="1"/>
    <xf numFmtId="44" fontId="27" fillId="31" borderId="34" xfId="177" applyFont="1" applyFill="1" applyBorder="1"/>
    <xf numFmtId="44" fontId="27" fillId="31" borderId="34" xfId="0" applyNumberFormat="1" applyFont="1" applyFill="1" applyBorder="1"/>
    <xf numFmtId="0" fontId="27" fillId="0" borderId="34" xfId="0" applyFont="1" applyBorder="1" applyAlignment="1">
      <alignment horizontal="center"/>
    </xf>
    <xf numFmtId="44" fontId="28" fillId="0" borderId="0" xfId="0" applyNumberFormat="1" applyFont="1" applyBorder="1" applyAlignment="1">
      <alignment horizontal="center" vertical="center" wrapText="1"/>
    </xf>
    <xf numFmtId="0" fontId="29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4" fontId="29" fillId="0" borderId="0" xfId="1" applyNumberFormat="1" applyFont="1" applyAlignment="1">
      <alignment horizontal="right" vertical="center"/>
    </xf>
    <xf numFmtId="0" fontId="29" fillId="0" borderId="0" xfId="1" applyFont="1" applyBorder="1" applyAlignment="1">
      <alignment vertical="center"/>
    </xf>
    <xf numFmtId="164" fontId="29" fillId="0" borderId="0" xfId="2" applyFont="1" applyAlignment="1">
      <alignment vertical="center"/>
    </xf>
    <xf numFmtId="0" fontId="29" fillId="0" borderId="0" xfId="1" applyFont="1" applyAlignment="1">
      <alignment horizontal="center" vertical="center"/>
    </xf>
    <xf numFmtId="0" fontId="29" fillId="28" borderId="0" xfId="1" applyFont="1" applyFill="1" applyAlignment="1">
      <alignment vertical="center"/>
    </xf>
    <xf numFmtId="4" fontId="29" fillId="28" borderId="0" xfId="1" applyNumberFormat="1" applyFont="1" applyFill="1" applyAlignment="1">
      <alignment horizontal="right" vertical="center"/>
    </xf>
    <xf numFmtId="10" fontId="29" fillId="28" borderId="0" xfId="1" applyNumberFormat="1" applyFont="1" applyFill="1" applyAlignment="1">
      <alignment vertical="center"/>
    </xf>
    <xf numFmtId="9" fontId="29" fillId="28" borderId="0" xfId="1" applyNumberFormat="1" applyFont="1" applyFill="1" applyAlignment="1">
      <alignment vertical="center"/>
    </xf>
    <xf numFmtId="165" fontId="29" fillId="28" borderId="0" xfId="4" applyFont="1" applyFill="1" applyAlignment="1">
      <alignment vertical="center"/>
    </xf>
    <xf numFmtId="165" fontId="29" fillId="28" borderId="0" xfId="4" applyFont="1" applyFill="1" applyAlignment="1">
      <alignment horizontal="center" vertical="center"/>
    </xf>
    <xf numFmtId="10" fontId="30" fillId="28" borderId="0" xfId="1" applyNumberFormat="1" applyFont="1" applyFill="1" applyAlignment="1">
      <alignment vertical="center"/>
    </xf>
    <xf numFmtId="165" fontId="30" fillId="29" borderId="0" xfId="4" applyFont="1" applyFill="1" applyAlignment="1">
      <alignment vertical="center"/>
    </xf>
    <xf numFmtId="164" fontId="29" fillId="28" borderId="0" xfId="2" applyFont="1" applyFill="1" applyAlignment="1">
      <alignment vertical="center"/>
    </xf>
    <xf numFmtId="2" fontId="30" fillId="28" borderId="0" xfId="5" applyNumberFormat="1" applyFont="1" applyFill="1" applyAlignment="1">
      <alignment vertical="center"/>
    </xf>
    <xf numFmtId="0" fontId="31" fillId="3" borderId="46" xfId="6" applyFont="1" applyFill="1" applyBorder="1" applyAlignment="1">
      <alignment horizontal="center" vertical="center" wrapText="1"/>
    </xf>
    <xf numFmtId="0" fontId="31" fillId="3" borderId="23" xfId="6" applyFont="1" applyFill="1" applyBorder="1" applyAlignment="1">
      <alignment horizontal="center" vertical="center" wrapText="1"/>
    </xf>
    <xf numFmtId="0" fontId="30" fillId="3" borderId="33" xfId="1" applyFont="1" applyFill="1" applyBorder="1" applyAlignment="1">
      <alignment horizontal="center" vertical="center" wrapText="1" shrinkToFit="1"/>
    </xf>
    <xf numFmtId="4" fontId="30" fillId="3" borderId="22" xfId="1" applyNumberFormat="1" applyFont="1" applyFill="1" applyBorder="1" applyAlignment="1">
      <alignment horizontal="center" vertical="center" wrapText="1"/>
    </xf>
    <xf numFmtId="4" fontId="30" fillId="3" borderId="1" xfId="1" applyNumberFormat="1" applyFont="1" applyFill="1" applyBorder="1" applyAlignment="1">
      <alignment horizontal="center" vertical="center" wrapText="1"/>
    </xf>
    <xf numFmtId="0" fontId="30" fillId="3" borderId="1" xfId="1" applyFont="1" applyFill="1" applyBorder="1" applyAlignment="1">
      <alignment horizontal="center" vertical="center" wrapText="1" shrinkToFit="1"/>
    </xf>
    <xf numFmtId="0" fontId="30" fillId="3" borderId="22" xfId="1" applyFont="1" applyFill="1" applyBorder="1" applyAlignment="1">
      <alignment horizontal="center" vertical="center" wrapText="1" shrinkToFit="1"/>
    </xf>
    <xf numFmtId="0" fontId="31" fillId="3" borderId="1" xfId="6" applyFont="1" applyFill="1" applyBorder="1" applyAlignment="1">
      <alignment horizontal="center" vertical="center" wrapText="1" shrinkToFit="1"/>
    </xf>
    <xf numFmtId="0" fontId="32" fillId="4" borderId="1" xfId="6" applyFont="1" applyFill="1" applyBorder="1" applyAlignment="1">
      <alignment horizontal="center" vertical="center" wrapText="1" shrinkToFit="1"/>
    </xf>
    <xf numFmtId="0" fontId="30" fillId="3" borderId="22" xfId="1" applyFont="1" applyFill="1" applyBorder="1" applyAlignment="1">
      <alignment horizontal="center" vertical="center" wrapText="1"/>
    </xf>
    <xf numFmtId="0" fontId="30" fillId="3" borderId="21" xfId="1" applyFont="1" applyFill="1" applyBorder="1" applyAlignment="1">
      <alignment horizontal="center" vertical="center" wrapText="1"/>
    </xf>
    <xf numFmtId="0" fontId="30" fillId="3" borderId="1" xfId="1" applyFont="1" applyFill="1" applyBorder="1" applyAlignment="1">
      <alignment horizontal="center" vertical="center" wrapText="1"/>
    </xf>
    <xf numFmtId="0" fontId="32" fillId="4" borderId="1" xfId="1" applyFont="1" applyFill="1" applyBorder="1" applyAlignment="1">
      <alignment horizontal="center" vertical="center" wrapText="1"/>
    </xf>
    <xf numFmtId="165" fontId="30" fillId="3" borderId="1" xfId="4" applyFont="1" applyFill="1" applyBorder="1" applyAlignment="1">
      <alignment horizontal="center" vertical="center" wrapText="1"/>
    </xf>
    <xf numFmtId="164" fontId="30" fillId="3" borderId="1" xfId="2" applyFont="1" applyFill="1" applyBorder="1" applyAlignment="1">
      <alignment horizontal="center" vertical="center" wrapText="1"/>
    </xf>
    <xf numFmtId="164" fontId="30" fillId="3" borderId="21" xfId="2" applyFont="1" applyFill="1" applyBorder="1" applyAlignment="1">
      <alignment horizontal="center" vertical="center" wrapText="1"/>
    </xf>
    <xf numFmtId="10" fontId="32" fillId="4" borderId="1" xfId="1" applyNumberFormat="1" applyFont="1" applyFill="1" applyBorder="1" applyAlignment="1">
      <alignment horizontal="center" vertical="center" wrapText="1"/>
    </xf>
    <xf numFmtId="0" fontId="32" fillId="4" borderId="23" xfId="1" applyFont="1" applyFill="1" applyBorder="1" applyAlignment="1">
      <alignment horizontal="center" vertical="center" wrapText="1"/>
    </xf>
    <xf numFmtId="0" fontId="29" fillId="0" borderId="0" xfId="1" applyFont="1" applyAlignment="1">
      <alignment horizontal="center" vertical="center" wrapText="1"/>
    </xf>
    <xf numFmtId="0" fontId="29" fillId="2" borderId="4" xfId="5" applyFont="1" applyFill="1" applyBorder="1" applyAlignment="1">
      <alignment vertical="center"/>
    </xf>
    <xf numFmtId="1" fontId="29" fillId="2" borderId="47" xfId="1" applyNumberFormat="1" applyFont="1" applyFill="1" applyBorder="1" applyAlignment="1">
      <alignment horizontal="center" vertical="center"/>
    </xf>
    <xf numFmtId="4" fontId="29" fillId="2" borderId="25" xfId="1" applyNumberFormat="1" applyFont="1" applyFill="1" applyBorder="1" applyAlignment="1">
      <alignment horizontal="right" vertical="center"/>
    </xf>
    <xf numFmtId="4" fontId="29" fillId="2" borderId="3" xfId="1" applyNumberFormat="1" applyFont="1" applyFill="1" applyBorder="1" applyAlignment="1">
      <alignment horizontal="right" vertical="center"/>
    </xf>
    <xf numFmtId="1" fontId="29" fillId="2" borderId="24" xfId="1" applyNumberFormat="1" applyFont="1" applyFill="1" applyBorder="1" applyAlignment="1">
      <alignment horizontal="center" vertical="center"/>
    </xf>
    <xf numFmtId="1" fontId="29" fillId="2" borderId="25" xfId="1" applyNumberFormat="1" applyFont="1" applyFill="1" applyBorder="1" applyAlignment="1">
      <alignment horizontal="center" vertical="center"/>
    </xf>
    <xf numFmtId="4" fontId="29" fillId="2" borderId="24" xfId="1" applyNumberFormat="1" applyFont="1" applyFill="1" applyBorder="1" applyAlignment="1">
      <alignment vertical="center"/>
    </xf>
    <xf numFmtId="4" fontId="29" fillId="2" borderId="3" xfId="1" applyNumberFormat="1" applyFont="1" applyFill="1" applyBorder="1" applyAlignment="1">
      <alignment vertical="center"/>
    </xf>
    <xf numFmtId="4" fontId="29" fillId="2" borderId="8" xfId="1" applyNumberFormat="1" applyFont="1" applyFill="1" applyBorder="1" applyAlignment="1">
      <alignment vertical="center"/>
    </xf>
    <xf numFmtId="164" fontId="29" fillId="2" borderId="24" xfId="2" applyFont="1" applyFill="1" applyBorder="1" applyAlignment="1">
      <alignment vertical="center"/>
    </xf>
    <xf numFmtId="164" fontId="29" fillId="2" borderId="9" xfId="2" applyFont="1" applyFill="1" applyBorder="1" applyAlignment="1">
      <alignment vertical="center"/>
    </xf>
    <xf numFmtId="164" fontId="29" fillId="2" borderId="3" xfId="2" applyFont="1" applyFill="1" applyBorder="1" applyAlignment="1">
      <alignment horizontal="center" vertical="center" wrapText="1"/>
    </xf>
    <xf numFmtId="4" fontId="29" fillId="2" borderId="25" xfId="1" applyNumberFormat="1" applyFont="1" applyFill="1" applyBorder="1" applyAlignment="1">
      <alignment vertical="center"/>
    </xf>
    <xf numFmtId="4" fontId="29" fillId="2" borderId="2" xfId="1" applyNumberFormat="1" applyFont="1" applyFill="1" applyBorder="1" applyAlignment="1">
      <alignment vertical="center"/>
    </xf>
    <xf numFmtId="4" fontId="29" fillId="2" borderId="26" xfId="1" applyNumberFormat="1" applyFont="1" applyFill="1" applyBorder="1" applyAlignment="1">
      <alignment vertical="center"/>
    </xf>
    <xf numFmtId="43" fontId="29" fillId="0" borderId="0" xfId="1" applyNumberFormat="1" applyFont="1" applyAlignment="1">
      <alignment vertical="center"/>
    </xf>
    <xf numFmtId="0" fontId="29" fillId="2" borderId="4" xfId="5" applyFont="1" applyFill="1" applyBorder="1" applyAlignment="1">
      <alignment horizontal="left" vertical="center"/>
    </xf>
    <xf numFmtId="43" fontId="29" fillId="2" borderId="0" xfId="1" applyNumberFormat="1" applyFont="1" applyFill="1" applyAlignment="1">
      <alignment vertical="center"/>
    </xf>
    <xf numFmtId="0" fontId="29" fillId="2" borderId="0" xfId="1" applyFont="1" applyFill="1" applyAlignment="1">
      <alignment vertical="center"/>
    </xf>
    <xf numFmtId="0" fontId="29" fillId="2" borderId="27" xfId="5" applyFont="1" applyFill="1" applyBorder="1" applyAlignment="1">
      <alignment vertical="center"/>
    </xf>
    <xf numFmtId="0" fontId="29" fillId="2" borderId="48" xfId="179" applyFont="1" applyFill="1" applyBorder="1"/>
    <xf numFmtId="4" fontId="29" fillId="2" borderId="6" xfId="1" applyNumberFormat="1" applyFont="1" applyFill="1" applyBorder="1" applyAlignment="1">
      <alignment horizontal="right" vertical="center"/>
    </xf>
    <xf numFmtId="0" fontId="29" fillId="2" borderId="6" xfId="1" applyFont="1" applyFill="1" applyBorder="1" applyAlignment="1">
      <alignment horizontal="center" vertical="center"/>
    </xf>
    <xf numFmtId="1" fontId="29" fillId="2" borderId="6" xfId="1" applyNumberFormat="1" applyFont="1" applyFill="1" applyBorder="1" applyAlignment="1">
      <alignment horizontal="center" vertical="center"/>
    </xf>
    <xf numFmtId="4" fontId="29" fillId="0" borderId="3" xfId="1" applyNumberFormat="1" applyFont="1" applyFill="1" applyBorder="1" applyAlignment="1">
      <alignment horizontal="right" vertical="center"/>
    </xf>
    <xf numFmtId="0" fontId="29" fillId="0" borderId="25" xfId="1" applyFont="1" applyFill="1" applyBorder="1" applyAlignment="1">
      <alignment horizontal="center" vertical="center"/>
    </xf>
    <xf numFmtId="4" fontId="29" fillId="0" borderId="24" xfId="1" applyNumberFormat="1" applyFont="1" applyFill="1" applyBorder="1" applyAlignment="1">
      <alignment vertical="center"/>
    </xf>
    <xf numFmtId="4" fontId="29" fillId="0" borderId="6" xfId="1" applyNumberFormat="1" applyFont="1" applyFill="1" applyBorder="1" applyAlignment="1">
      <alignment vertical="center"/>
    </xf>
    <xf numFmtId="4" fontId="29" fillId="0" borderId="3" xfId="1" applyNumberFormat="1" applyFont="1" applyFill="1" applyBorder="1" applyAlignment="1">
      <alignment vertical="center"/>
    </xf>
    <xf numFmtId="4" fontId="29" fillId="0" borderId="8" xfId="1" applyNumberFormat="1" applyFont="1" applyFill="1" applyBorder="1" applyAlignment="1">
      <alignment vertical="center"/>
    </xf>
    <xf numFmtId="164" fontId="29" fillId="0" borderId="24" xfId="2" applyFont="1" applyFill="1" applyBorder="1" applyAlignment="1">
      <alignment vertical="center"/>
    </xf>
    <xf numFmtId="164" fontId="29" fillId="0" borderId="7" xfId="2" applyFont="1" applyFill="1" applyBorder="1" applyAlignment="1">
      <alignment vertical="center"/>
    </xf>
    <xf numFmtId="164" fontId="29" fillId="0" borderId="3" xfId="2" applyFont="1" applyFill="1" applyBorder="1" applyAlignment="1">
      <alignment horizontal="center" vertical="center" wrapText="1"/>
    </xf>
    <xf numFmtId="4" fontId="29" fillId="0" borderId="25" xfId="1" applyNumberFormat="1" applyFont="1" applyFill="1" applyBorder="1" applyAlignment="1">
      <alignment vertical="center"/>
    </xf>
    <xf numFmtId="4" fontId="29" fillId="0" borderId="2" xfId="1" applyNumberFormat="1" applyFont="1" applyFill="1" applyBorder="1" applyAlignment="1">
      <alignment vertical="center"/>
    </xf>
    <xf numFmtId="4" fontId="29" fillId="0" borderId="26" xfId="1" applyNumberFormat="1" applyFont="1" applyFill="1" applyBorder="1" applyAlignment="1">
      <alignment vertical="center"/>
    </xf>
    <xf numFmtId="10" fontId="29" fillId="0" borderId="0" xfId="124" applyNumberFormat="1" applyFont="1" applyAlignment="1">
      <alignment vertical="center"/>
    </xf>
    <xf numFmtId="0" fontId="29" fillId="0" borderId="4" xfId="179" applyFont="1" applyFill="1" applyBorder="1" applyAlignment="1">
      <alignment vertical="center"/>
    </xf>
    <xf numFmtId="0" fontId="29" fillId="2" borderId="32" xfId="179" applyFont="1" applyFill="1" applyBorder="1"/>
    <xf numFmtId="0" fontId="29" fillId="2" borderId="31" xfId="1" applyFont="1" applyFill="1" applyBorder="1" applyAlignment="1">
      <alignment horizontal="center" vertical="center"/>
    </xf>
    <xf numFmtId="4" fontId="29" fillId="2" borderId="29" xfId="1" applyNumberFormat="1" applyFont="1" applyFill="1" applyBorder="1" applyAlignment="1">
      <alignment horizontal="right" vertical="center"/>
    </xf>
    <xf numFmtId="4" fontId="29" fillId="0" borderId="29" xfId="1" applyNumberFormat="1" applyFont="1" applyFill="1" applyBorder="1" applyAlignment="1">
      <alignment horizontal="right" vertical="center"/>
    </xf>
    <xf numFmtId="0" fontId="29" fillId="0" borderId="29" xfId="1" applyFont="1" applyFill="1" applyBorder="1" applyAlignment="1">
      <alignment horizontal="center" vertical="center"/>
    </xf>
    <xf numFmtId="0" fontId="29" fillId="0" borderId="30" xfId="1" applyFont="1" applyFill="1" applyBorder="1" applyAlignment="1">
      <alignment horizontal="center" vertical="center"/>
    </xf>
    <xf numFmtId="4" fontId="29" fillId="0" borderId="29" xfId="1" applyNumberFormat="1" applyFont="1" applyFill="1" applyBorder="1" applyAlignment="1">
      <alignment vertical="center"/>
    </xf>
    <xf numFmtId="4" fontId="29" fillId="0" borderId="30" xfId="1" applyNumberFormat="1" applyFont="1" applyFill="1" applyBorder="1" applyAlignment="1">
      <alignment vertical="center"/>
    </xf>
    <xf numFmtId="164" fontId="29" fillId="0" borderId="28" xfId="2" applyFont="1" applyFill="1" applyBorder="1" applyAlignment="1">
      <alignment vertical="center"/>
    </xf>
    <xf numFmtId="164" fontId="29" fillId="0" borderId="29" xfId="2" applyFont="1" applyFill="1" applyBorder="1" applyAlignment="1">
      <alignment horizontal="center" vertical="center" wrapText="1"/>
    </xf>
    <xf numFmtId="4" fontId="29" fillId="0" borderId="31" xfId="1" applyNumberFormat="1" applyFont="1" applyFill="1" applyBorder="1" applyAlignment="1">
      <alignment vertical="center"/>
    </xf>
    <xf numFmtId="4" fontId="29" fillId="0" borderId="32" xfId="1" applyNumberFormat="1" applyFont="1" applyFill="1" applyBorder="1" applyAlignment="1">
      <alignment vertical="center"/>
    </xf>
    <xf numFmtId="0" fontId="31" fillId="35" borderId="10" xfId="6" applyFont="1" applyFill="1" applyBorder="1" applyAlignment="1">
      <alignment horizontal="left" vertical="center" wrapText="1"/>
    </xf>
    <xf numFmtId="0" fontId="31" fillId="35" borderId="23" xfId="6" applyFont="1" applyFill="1" applyBorder="1" applyAlignment="1">
      <alignment horizontal="left" vertical="center" wrapText="1"/>
    </xf>
    <xf numFmtId="1" fontId="31" fillId="35" borderId="33" xfId="6" applyNumberFormat="1" applyFont="1" applyFill="1" applyBorder="1" applyAlignment="1">
      <alignment horizontal="center" vertical="center" wrapText="1"/>
    </xf>
    <xf numFmtId="4" fontId="31" fillId="35" borderId="22" xfId="6" applyNumberFormat="1" applyFont="1" applyFill="1" applyBorder="1" applyAlignment="1">
      <alignment horizontal="right" vertical="center" wrapText="1"/>
    </xf>
    <xf numFmtId="4" fontId="31" fillId="35" borderId="1" xfId="6" applyNumberFormat="1" applyFont="1" applyFill="1" applyBorder="1" applyAlignment="1">
      <alignment horizontal="right" vertical="center" wrapText="1"/>
    </xf>
    <xf numFmtId="1" fontId="31" fillId="35" borderId="1" xfId="6" applyNumberFormat="1" applyFont="1" applyFill="1" applyBorder="1" applyAlignment="1">
      <alignment horizontal="center" vertical="center" wrapText="1"/>
    </xf>
    <xf numFmtId="4" fontId="30" fillId="35" borderId="1" xfId="6" applyNumberFormat="1" applyFont="1" applyFill="1" applyBorder="1" applyAlignment="1">
      <alignment horizontal="right" vertical="center" wrapText="1"/>
    </xf>
    <xf numFmtId="164" fontId="29" fillId="35" borderId="21" xfId="2" applyFont="1" applyFill="1" applyBorder="1" applyAlignment="1">
      <alignment horizontal="right" vertical="center" wrapText="1"/>
    </xf>
    <xf numFmtId="10" fontId="29" fillId="35" borderId="1" xfId="7" applyNumberFormat="1" applyFont="1" applyFill="1" applyBorder="1" applyAlignment="1">
      <alignment horizontal="right" vertical="center" wrapText="1"/>
    </xf>
    <xf numFmtId="4" fontId="31" fillId="35" borderId="21" xfId="6" applyNumberFormat="1" applyFont="1" applyFill="1" applyBorder="1" applyAlignment="1">
      <alignment horizontal="right" vertical="center" wrapText="1"/>
    </xf>
    <xf numFmtId="16" fontId="29" fillId="0" borderId="0" xfId="1" applyNumberFormat="1" applyFont="1" applyAlignment="1">
      <alignment vertical="center"/>
    </xf>
    <xf numFmtId="0" fontId="29" fillId="0" borderId="0" xfId="179" applyFont="1"/>
    <xf numFmtId="0" fontId="30" fillId="0" borderId="0" xfId="1" applyFont="1" applyAlignment="1">
      <alignment horizontal="left" vertical="center" wrapText="1"/>
    </xf>
    <xf numFmtId="4" fontId="29" fillId="0" borderId="0" xfId="1" applyNumberFormat="1" applyFont="1" applyAlignment="1">
      <alignment vertical="center"/>
    </xf>
    <xf numFmtId="4" fontId="29" fillId="0" borderId="5" xfId="1" applyNumberFormat="1" applyFont="1" applyFill="1" applyBorder="1" applyAlignment="1">
      <alignment vertical="center"/>
    </xf>
    <xf numFmtId="0" fontId="30" fillId="35" borderId="20" xfId="179" applyFont="1" applyFill="1" applyBorder="1"/>
    <xf numFmtId="0" fontId="30" fillId="35" borderId="22" xfId="1" applyFont="1" applyFill="1" applyBorder="1" applyAlignment="1">
      <alignment vertical="center"/>
    </xf>
    <xf numFmtId="4" fontId="30" fillId="35" borderId="22" xfId="1" applyNumberFormat="1" applyFont="1" applyFill="1" applyBorder="1" applyAlignment="1">
      <alignment horizontal="right" vertical="center"/>
    </xf>
    <xf numFmtId="4" fontId="30" fillId="35" borderId="22" xfId="1" applyNumberFormat="1" applyFont="1" applyFill="1" applyBorder="1" applyAlignment="1">
      <alignment vertical="center"/>
    </xf>
    <xf numFmtId="164" fontId="30" fillId="35" borderId="22" xfId="2" applyFont="1" applyFill="1" applyBorder="1" applyAlignment="1">
      <alignment vertical="center"/>
    </xf>
    <xf numFmtId="10" fontId="30" fillId="35" borderId="22" xfId="1" applyNumberFormat="1" applyFont="1" applyFill="1" applyBorder="1" applyAlignment="1">
      <alignment horizontal="center" vertical="center"/>
    </xf>
    <xf numFmtId="164" fontId="30" fillId="35" borderId="23" xfId="1" applyNumberFormat="1" applyFont="1" applyFill="1" applyBorder="1" applyAlignment="1">
      <alignment vertical="center"/>
    </xf>
    <xf numFmtId="49" fontId="30" fillId="0" borderId="0" xfId="1" applyNumberFormat="1" applyFont="1" applyAlignment="1">
      <alignment vertical="center"/>
    </xf>
    <xf numFmtId="4" fontId="29" fillId="0" borderId="0" xfId="1" applyNumberFormat="1" applyFont="1" applyFill="1" applyBorder="1" applyAlignment="1">
      <alignment vertical="center"/>
    </xf>
    <xf numFmtId="4" fontId="29" fillId="0" borderId="0" xfId="1" applyNumberFormat="1" applyFont="1" applyBorder="1" applyAlignment="1">
      <alignment horizontal="right" vertical="center"/>
    </xf>
    <xf numFmtId="10" fontId="29" fillId="0" borderId="0" xfId="8" applyNumberFormat="1" applyFont="1" applyAlignment="1">
      <alignment horizontal="center" vertical="center"/>
    </xf>
    <xf numFmtId="164" fontId="29" fillId="0" borderId="0" xfId="1" applyNumberFormat="1" applyFont="1" applyAlignment="1">
      <alignment vertical="center"/>
    </xf>
    <xf numFmtId="14" fontId="29" fillId="0" borderId="0" xfId="1" applyNumberFormat="1" applyFont="1" applyAlignment="1">
      <alignment vertical="center"/>
    </xf>
    <xf numFmtId="14" fontId="29" fillId="0" borderId="0" xfId="1" applyNumberFormat="1" applyFont="1" applyAlignment="1">
      <alignment horizontal="center" vertical="center"/>
    </xf>
    <xf numFmtId="0" fontId="30" fillId="35" borderId="49" xfId="1" applyFont="1" applyFill="1" applyBorder="1" applyAlignment="1">
      <alignment vertical="center"/>
    </xf>
    <xf numFmtId="0" fontId="30" fillId="0" borderId="34" xfId="1" applyFont="1" applyBorder="1" applyAlignment="1">
      <alignment vertical="center"/>
    </xf>
    <xf numFmtId="44" fontId="30" fillId="5" borderId="34" xfId="177" applyFont="1" applyFill="1" applyBorder="1" applyAlignment="1">
      <alignment vertical="center"/>
    </xf>
    <xf numFmtId="44" fontId="30" fillId="0" borderId="0" xfId="177" applyFont="1" applyAlignment="1">
      <alignment vertical="center"/>
    </xf>
    <xf numFmtId="44" fontId="30" fillId="0" borderId="0" xfId="1" applyNumberFormat="1" applyFont="1" applyAlignment="1">
      <alignment vertical="center"/>
    </xf>
    <xf numFmtId="44" fontId="30" fillId="5" borderId="34" xfId="1" applyNumberFormat="1" applyFont="1" applyFill="1" applyBorder="1" applyAlignment="1">
      <alignment vertical="center"/>
    </xf>
    <xf numFmtId="0" fontId="30" fillId="5" borderId="34" xfId="1" applyFont="1" applyFill="1" applyBorder="1" applyAlignment="1">
      <alignment vertical="center" wrapText="1"/>
    </xf>
    <xf numFmtId="43" fontId="27" fillId="2" borderId="34" xfId="176" applyNumberFormat="1" applyFont="1" applyFill="1" applyBorder="1"/>
    <xf numFmtId="44" fontId="27" fillId="0" borderId="34" xfId="177" applyNumberFormat="1" applyFont="1" applyBorder="1"/>
    <xf numFmtId="0" fontId="29" fillId="0" borderId="22" xfId="1" applyFont="1" applyBorder="1" applyAlignment="1">
      <alignment vertical="center"/>
    </xf>
    <xf numFmtId="0" fontId="29" fillId="0" borderId="49" xfId="1" applyFont="1" applyBorder="1" applyAlignment="1">
      <alignment vertical="center"/>
    </xf>
    <xf numFmtId="164" fontId="30" fillId="35" borderId="10" xfId="1" applyNumberFormat="1" applyFont="1" applyFill="1" applyBorder="1" applyAlignment="1">
      <alignment vertical="center"/>
    </xf>
    <xf numFmtId="43" fontId="30" fillId="35" borderId="5" xfId="176" applyFont="1" applyFill="1" applyBorder="1" applyAlignment="1">
      <alignment vertical="center"/>
    </xf>
    <xf numFmtId="43" fontId="30" fillId="35" borderId="1" xfId="176" applyFont="1" applyFill="1" applyBorder="1" applyAlignment="1">
      <alignment vertical="center"/>
    </xf>
    <xf numFmtId="10" fontId="27" fillId="32" borderId="34" xfId="178" applyNumberFormat="1" applyFont="1" applyFill="1" applyBorder="1" applyAlignment="1">
      <alignment horizontal="center" vertical="center"/>
    </xf>
    <xf numFmtId="44" fontId="27" fillId="32" borderId="34" xfId="177" applyFont="1" applyFill="1" applyBorder="1"/>
    <xf numFmtId="0" fontId="27" fillId="33" borderId="34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/>
    </xf>
    <xf numFmtId="0" fontId="27" fillId="2" borderId="36" xfId="0" applyFont="1" applyFill="1" applyBorder="1"/>
    <xf numFmtId="0" fontId="27" fillId="33" borderId="34" xfId="0" applyFont="1" applyFill="1" applyBorder="1" applyAlignment="1">
      <alignment horizontal="center" vertical="center"/>
    </xf>
    <xf numFmtId="10" fontId="27" fillId="32" borderId="34" xfId="0" applyNumberFormat="1" applyFont="1" applyFill="1" applyBorder="1" applyAlignment="1">
      <alignment horizontal="center" vertical="center"/>
    </xf>
    <xf numFmtId="0" fontId="29" fillId="0" borderId="0" xfId="1" applyFont="1" applyAlignment="1">
      <alignment horizontal="justify" vertical="center"/>
    </xf>
    <xf numFmtId="0" fontId="29" fillId="0" borderId="0" xfId="1" applyFont="1" applyAlignment="1">
      <alignment vertical="center"/>
    </xf>
    <xf numFmtId="0" fontId="28" fillId="0" borderId="0" xfId="0" applyFont="1" applyAlignment="1">
      <alignment horizontal="center" wrapText="1"/>
    </xf>
    <xf numFmtId="0" fontId="27" fillId="31" borderId="36" xfId="0" applyFont="1" applyFill="1" applyBorder="1" applyAlignment="1">
      <alignment horizontal="center" vertical="center" wrapText="1"/>
    </xf>
    <xf numFmtId="0" fontId="27" fillId="31" borderId="45" xfId="0" applyFont="1" applyFill="1" applyBorder="1" applyAlignment="1">
      <alignment horizontal="center" vertical="center" wrapText="1"/>
    </xf>
    <xf numFmtId="0" fontId="27" fillId="31" borderId="37" xfId="0" applyFont="1" applyFill="1" applyBorder="1" applyAlignment="1">
      <alignment horizontal="center" vertical="center" wrapText="1"/>
    </xf>
    <xf numFmtId="0" fontId="27" fillId="31" borderId="36" xfId="0" applyFont="1" applyFill="1" applyBorder="1" applyAlignment="1">
      <alignment horizontal="center"/>
    </xf>
    <xf numFmtId="0" fontId="27" fillId="31" borderId="37" xfId="0" applyFont="1" applyFill="1" applyBorder="1" applyAlignment="1">
      <alignment horizontal="center"/>
    </xf>
    <xf numFmtId="0" fontId="27" fillId="32" borderId="34" xfId="0" applyFont="1" applyFill="1" applyBorder="1" applyAlignment="1">
      <alignment horizontal="center"/>
    </xf>
    <xf numFmtId="0" fontId="27" fillId="0" borderId="34" xfId="0" applyFont="1" applyBorder="1" applyAlignment="1">
      <alignment horizontal="center"/>
    </xf>
    <xf numFmtId="0" fontId="27" fillId="33" borderId="34" xfId="0" applyFont="1" applyFill="1" applyBorder="1" applyAlignment="1">
      <alignment horizontal="center"/>
    </xf>
    <xf numFmtId="44" fontId="28" fillId="0" borderId="0" xfId="0" applyNumberFormat="1" applyFont="1" applyBorder="1" applyAlignment="1">
      <alignment horizontal="center" vertical="center" wrapText="1"/>
    </xf>
    <xf numFmtId="0" fontId="25" fillId="33" borderId="0" xfId="0" applyFont="1" applyFill="1" applyAlignment="1">
      <alignment horizontal="center"/>
    </xf>
    <xf numFmtId="0" fontId="0" fillId="34" borderId="34" xfId="0" applyFill="1" applyBorder="1" applyAlignment="1">
      <alignment horizontal="left" vertical="top" wrapText="1"/>
    </xf>
    <xf numFmtId="0" fontId="0" fillId="32" borderId="39" xfId="0" applyFill="1" applyBorder="1" applyAlignment="1">
      <alignment horizontal="left" vertical="top" wrapText="1"/>
    </xf>
    <xf numFmtId="0" fontId="0" fillId="32" borderId="38" xfId="0" applyFill="1" applyBorder="1" applyAlignment="1">
      <alignment horizontal="left" vertical="top" wrapText="1"/>
    </xf>
    <xf numFmtId="0" fontId="0" fillId="32" borderId="40" xfId="0" applyFill="1" applyBorder="1" applyAlignment="1">
      <alignment horizontal="left" vertical="top" wrapText="1"/>
    </xf>
    <xf numFmtId="0" fontId="0" fillId="32" borderId="41" xfId="0" applyFill="1" applyBorder="1" applyAlignment="1">
      <alignment horizontal="left" vertical="top" wrapText="1"/>
    </xf>
    <xf numFmtId="0" fontId="0" fillId="32" borderId="0" xfId="0" applyFill="1" applyBorder="1" applyAlignment="1">
      <alignment horizontal="left" vertical="top" wrapText="1"/>
    </xf>
    <xf numFmtId="0" fontId="0" fillId="32" borderId="35" xfId="0" applyFill="1" applyBorder="1" applyAlignment="1">
      <alignment horizontal="left" vertical="top" wrapText="1"/>
    </xf>
    <xf numFmtId="0" fontId="0" fillId="5" borderId="39" xfId="0" applyFill="1" applyBorder="1" applyAlignment="1">
      <alignment horizontal="left" vertical="top" wrapText="1"/>
    </xf>
    <xf numFmtId="0" fontId="0" fillId="5" borderId="38" xfId="0" applyFill="1" applyBorder="1" applyAlignment="1">
      <alignment horizontal="left" vertical="top" wrapText="1"/>
    </xf>
    <xf numFmtId="0" fontId="0" fillId="5" borderId="40" xfId="0" applyFill="1" applyBorder="1" applyAlignment="1">
      <alignment horizontal="left" vertical="top" wrapText="1"/>
    </xf>
    <xf numFmtId="0" fontId="0" fillId="5" borderId="41" xfId="0" applyFill="1" applyBorder="1" applyAlignment="1">
      <alignment horizontal="left" vertical="top" wrapText="1"/>
    </xf>
    <xf numFmtId="0" fontId="0" fillId="5" borderId="0" xfId="0" applyFill="1" applyBorder="1" applyAlignment="1">
      <alignment horizontal="left" vertical="top" wrapText="1"/>
    </xf>
    <xf numFmtId="0" fontId="0" fillId="5" borderId="35" xfId="0" applyFill="1" applyBorder="1" applyAlignment="1">
      <alignment horizontal="left" vertical="top" wrapText="1"/>
    </xf>
    <xf numFmtId="0" fontId="0" fillId="5" borderId="42" xfId="0" applyFill="1" applyBorder="1" applyAlignment="1">
      <alignment horizontal="left" vertical="top" wrapText="1"/>
    </xf>
    <xf numFmtId="0" fontId="0" fillId="5" borderId="43" xfId="0" applyFill="1" applyBorder="1" applyAlignment="1">
      <alignment horizontal="left" vertical="top" wrapText="1"/>
    </xf>
    <xf numFmtId="0" fontId="0" fillId="5" borderId="44" xfId="0" applyFill="1" applyBorder="1" applyAlignment="1">
      <alignment horizontal="left" vertical="top" wrapText="1"/>
    </xf>
  </cellXfs>
  <cellStyles count="180">
    <cellStyle name="20% - Ênfase1 2" xfId="9"/>
    <cellStyle name="20% - Ênfase1 2 2" xfId="10"/>
    <cellStyle name="20% - Ênfase1 3" xfId="11"/>
    <cellStyle name="20% - Ênfase1 3 2" xfId="12"/>
    <cellStyle name="20% - Ênfase2 2" xfId="13"/>
    <cellStyle name="20% - Ênfase2 2 2" xfId="14"/>
    <cellStyle name="20% - Ênfase2 3" xfId="15"/>
    <cellStyle name="20% - Ênfase2 3 2" xfId="16"/>
    <cellStyle name="20% - Ênfase3 2" xfId="17"/>
    <cellStyle name="20% - Ênfase3 2 2" xfId="18"/>
    <cellStyle name="20% - Ênfase3 3" xfId="19"/>
    <cellStyle name="20% - Ênfase3 3 2" xfId="20"/>
    <cellStyle name="20% - Ênfase4 2" xfId="21"/>
    <cellStyle name="20% - Ênfase4 2 2" xfId="22"/>
    <cellStyle name="20% - Ênfase4 3" xfId="23"/>
    <cellStyle name="20% - Ênfase4 3 2" xfId="24"/>
    <cellStyle name="20% - Ênfase5 2" xfId="25"/>
    <cellStyle name="20% - Ênfase5 2 2" xfId="26"/>
    <cellStyle name="20% - Ênfase5 3" xfId="27"/>
    <cellStyle name="20% - Ênfase5 3 2" xfId="28"/>
    <cellStyle name="20% - Ênfase6 2" xfId="29"/>
    <cellStyle name="20% - Ênfase6 2 2" xfId="30"/>
    <cellStyle name="20% - Ênfase6 3" xfId="31"/>
    <cellStyle name="20% - Ênfase6 3 2" xfId="32"/>
    <cellStyle name="40% - Ênfase1 2" xfId="33"/>
    <cellStyle name="40% - Ênfase1 2 2" xfId="34"/>
    <cellStyle name="40% - Ênfase1 3" xfId="35"/>
    <cellStyle name="40% - Ênfase1 3 2" xfId="36"/>
    <cellStyle name="40% - Ênfase2 2" xfId="37"/>
    <cellStyle name="40% - Ênfase2 2 2" xfId="38"/>
    <cellStyle name="40% - Ênfase2 3" xfId="39"/>
    <cellStyle name="40% - Ênfase2 3 2" xfId="40"/>
    <cellStyle name="40% - Ênfase3 2" xfId="41"/>
    <cellStyle name="40% - Ênfase3 2 2" xfId="42"/>
    <cellStyle name="40% - Ênfase3 3" xfId="43"/>
    <cellStyle name="40% - Ênfase3 3 2" xfId="44"/>
    <cellStyle name="40% - Ênfase4 2" xfId="45"/>
    <cellStyle name="40% - Ênfase4 2 2" xfId="46"/>
    <cellStyle name="40% - Ênfase4 3" xfId="47"/>
    <cellStyle name="40% - Ênfase4 3 2" xfId="48"/>
    <cellStyle name="40% - Ênfase5 2" xfId="49"/>
    <cellStyle name="40% - Ênfase5 2 2" xfId="50"/>
    <cellStyle name="40% - Ênfase5 3" xfId="51"/>
    <cellStyle name="40% - Ênfase5 3 2" xfId="52"/>
    <cellStyle name="40% - Ênfase6 2" xfId="53"/>
    <cellStyle name="40% - Ênfase6 2 2" xfId="54"/>
    <cellStyle name="40% - Ênfase6 3" xfId="55"/>
    <cellStyle name="40% - Ênfase6 3 2" xfId="56"/>
    <cellStyle name="60% - Ênfase1 2" xfId="57"/>
    <cellStyle name="60% - Ênfase1 3" xfId="58"/>
    <cellStyle name="60% - Ênfase2 2" xfId="59"/>
    <cellStyle name="60% - Ênfase2 3" xfId="60"/>
    <cellStyle name="60% - Ênfase3 2" xfId="61"/>
    <cellStyle name="60% - Ênfase3 3" xfId="62"/>
    <cellStyle name="60% - Ênfase4 2" xfId="63"/>
    <cellStyle name="60% - Ênfase4 3" xfId="64"/>
    <cellStyle name="60% - Ênfase5 2" xfId="65"/>
    <cellStyle name="60% - Ênfase5 3" xfId="66"/>
    <cellStyle name="60% - Ênfase6 2" xfId="67"/>
    <cellStyle name="60% - Ênfase6 3" xfId="68"/>
    <cellStyle name="Bom 2" xfId="69"/>
    <cellStyle name="Bom 3" xfId="70"/>
    <cellStyle name="Cálculo 2" xfId="71"/>
    <cellStyle name="Cálculo 3" xfId="72"/>
    <cellStyle name="Cancel" xfId="73"/>
    <cellStyle name="Célula de Verificação 2" xfId="74"/>
    <cellStyle name="Célula de Verificação 3" xfId="75"/>
    <cellStyle name="Célula Vinculada 2" xfId="76"/>
    <cellStyle name="Célula Vinculada 3" xfId="77"/>
    <cellStyle name="Ênfase1 2" xfId="78"/>
    <cellStyle name="Ênfase1 3" xfId="79"/>
    <cellStyle name="Ênfase2 2" xfId="80"/>
    <cellStyle name="Ênfase2 3" xfId="81"/>
    <cellStyle name="Ênfase3 2" xfId="82"/>
    <cellStyle name="Ênfase3 3" xfId="83"/>
    <cellStyle name="Ênfase4 2" xfId="84"/>
    <cellStyle name="Ênfase4 3" xfId="85"/>
    <cellStyle name="Ênfase5 2" xfId="86"/>
    <cellStyle name="Ênfase5 3" xfId="87"/>
    <cellStyle name="Ênfase6 2" xfId="88"/>
    <cellStyle name="Ênfase6 3" xfId="89"/>
    <cellStyle name="Entrada 2" xfId="90"/>
    <cellStyle name="Entrada 3" xfId="91"/>
    <cellStyle name="Hyperlink 2" xfId="92"/>
    <cellStyle name="Hyperlink 3" xfId="93"/>
    <cellStyle name="Incorreto 2" xfId="94"/>
    <cellStyle name="Incorreto 3" xfId="95"/>
    <cellStyle name="Moeda" xfId="177" builtinId="4"/>
    <cellStyle name="Moeda 2" xfId="4"/>
    <cellStyle name="Moeda 2 2" xfId="96"/>
    <cellStyle name="Moeda 3" xfId="97"/>
    <cellStyle name="Moeda 4" xfId="98"/>
    <cellStyle name="Moeda 4 2" xfId="99"/>
    <cellStyle name="Moeda 5" xfId="100"/>
    <cellStyle name="Moeda 5 2" xfId="101"/>
    <cellStyle name="Moeda 6" xfId="102"/>
    <cellStyle name="Moeda 7" xfId="103"/>
    <cellStyle name="Moeda 8" xfId="104"/>
    <cellStyle name="Moeda 9" xfId="105"/>
    <cellStyle name="Neutra 2" xfId="106"/>
    <cellStyle name="Neutra 3" xfId="107"/>
    <cellStyle name="Normal" xfId="0" builtinId="0"/>
    <cellStyle name="Normal 10" xfId="5"/>
    <cellStyle name="Normal 11" xfId="108"/>
    <cellStyle name="Normal 12" xfId="109"/>
    <cellStyle name="Normal 12 2" xfId="110"/>
    <cellStyle name="Normal 13" xfId="111"/>
    <cellStyle name="Normal 14" xfId="174"/>
    <cellStyle name="Normal 15" xfId="179"/>
    <cellStyle name="Normal 2" xfId="112"/>
    <cellStyle name="Normal 3" xfId="113"/>
    <cellStyle name="Normal 4" xfId="114"/>
    <cellStyle name="Normal 5" xfId="115"/>
    <cellStyle name="Normal 6" xfId="116"/>
    <cellStyle name="Normal 7" xfId="117"/>
    <cellStyle name="Normal 8" xfId="118"/>
    <cellStyle name="Normal 9" xfId="119"/>
    <cellStyle name="Normal_Plan1 2" xfId="6"/>
    <cellStyle name="Normal_Proposta Final 2" xfId="1"/>
    <cellStyle name="Nota 2" xfId="120"/>
    <cellStyle name="Nota 2 2" xfId="121"/>
    <cellStyle name="Nota 3" xfId="122"/>
    <cellStyle name="Nota 3 2" xfId="123"/>
    <cellStyle name="Porcentagem" xfId="178" builtinId="5"/>
    <cellStyle name="Porcentagem 10" xfId="124"/>
    <cellStyle name="Porcentagem 2" xfId="3"/>
    <cellStyle name="Porcentagem 3" xfId="125"/>
    <cellStyle name="Porcentagem 4" xfId="126"/>
    <cellStyle name="Porcentagem 5" xfId="127"/>
    <cellStyle name="Porcentagem 6" xfId="128"/>
    <cellStyle name="Porcentagem 7" xfId="129"/>
    <cellStyle name="Porcentagem 8" xfId="130"/>
    <cellStyle name="Porcentagem 9" xfId="131"/>
    <cellStyle name="Porcentagem_Pasta1 2" xfId="7"/>
    <cellStyle name="Porcentagem_Proposta Final 2" xfId="8"/>
    <cellStyle name="Saída 2" xfId="132"/>
    <cellStyle name="Saída 3" xfId="133"/>
    <cellStyle name="Separador de milhares 10" xfId="134"/>
    <cellStyle name="Separador de milhares 11" xfId="135"/>
    <cellStyle name="Separador de milhares 12" xfId="136"/>
    <cellStyle name="Separador de milhares 13" xfId="137"/>
    <cellStyle name="Separador de milhares 14" xfId="138"/>
    <cellStyle name="Separador de milhares 14 2" xfId="139"/>
    <cellStyle name="Separador de milhares 15" xfId="140"/>
    <cellStyle name="Separador de milhares 15 2" xfId="141"/>
    <cellStyle name="Separador de milhares 16" xfId="142"/>
    <cellStyle name="Separador de milhares 17" xfId="143"/>
    <cellStyle name="Separador de milhares 18" xfId="144"/>
    <cellStyle name="Separador de milhares 19" xfId="145"/>
    <cellStyle name="Separador de milhares 2" xfId="146"/>
    <cellStyle name="Separador de milhares 2 2" xfId="147"/>
    <cellStyle name="Separador de milhares 20" xfId="175"/>
    <cellStyle name="Separador de milhares 3" xfId="148"/>
    <cellStyle name="Separador de milhares 4" xfId="149"/>
    <cellStyle name="Separador de milhares 5" xfId="150"/>
    <cellStyle name="Separador de milhares 6" xfId="151"/>
    <cellStyle name="Separador de milhares 7" xfId="152"/>
    <cellStyle name="Separador de milhares 8" xfId="153"/>
    <cellStyle name="Separador de milhares 9" xfId="154"/>
    <cellStyle name="Texto de Aviso 2" xfId="155"/>
    <cellStyle name="Texto de Aviso 3" xfId="156"/>
    <cellStyle name="Texto Explicativo 2" xfId="157"/>
    <cellStyle name="Texto Explicativo 3" xfId="158"/>
    <cellStyle name="Título 1 1" xfId="159"/>
    <cellStyle name="Título 1 2" xfId="160"/>
    <cellStyle name="Título 1 3" xfId="161"/>
    <cellStyle name="Título 2 2" xfId="162"/>
    <cellStyle name="Título 2 3" xfId="163"/>
    <cellStyle name="Título 3 2" xfId="164"/>
    <cellStyle name="Título 3 3" xfId="165"/>
    <cellStyle name="Título 4 2" xfId="166"/>
    <cellStyle name="Título 4 3" xfId="167"/>
    <cellStyle name="Título 5" xfId="168"/>
    <cellStyle name="Título 6" xfId="169"/>
    <cellStyle name="Total 2" xfId="170"/>
    <cellStyle name="Total 3" xfId="171"/>
    <cellStyle name="Vírgula" xfId="176" builtinId="3"/>
    <cellStyle name="Vírgula 2" xfId="172"/>
    <cellStyle name="Vírgula 2 2" xfId="2"/>
    <cellStyle name="Vírgula 3" xfId="17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ISEG%20-%20Terceiriza&#231;&#227;o\EQUIPE%20CUSTOS\CUSTOS%20TR%20NOVOS%20CONTRATOS\CUSTOS%20TR%20-%20VIGILANCIA%20ARMADA\PLANILHAS%20CUSTOS\EM%20ELABORA&#199;&#195;O\ANEXO%20%20(Subanexo%20)%20-%20Vigil&#226;ncia%20Armada%2027-01-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ISEG%20-%20Terceiriza&#231;&#227;o\EQUIPE%20CUSTOS\CUSTOS%20TR%20NOVOS%20CONTRATOS\CUSTOS%20TR%20-%20VIGILANCIA%20ARMADA\LANCE%20PARA%20PREG&#195;O\BASE\ANEXO%20VII%20(SUBANEXO%20VI%20DO%20ANEXO%20IV)%20-%20Apoio%20e%20Motorist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ISEG%20-%20Terceiriza&#231;&#227;o\EQUIPE%20CUSTOS\CUSTOS%20TR%20NOVOS%20CONTRATOS\CUSTOS%20TR%20-%20VIGILANCIA%20ARMADA\LANCE%20PARA%20PREG&#195;O\BASE\ANEXO%20VII%20(SUBANEXO%20VI%20DO%20ANEXO%20IV)%20-%20Limpez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aregina\Desktop\ARQUIVOS%20TERCEIRIZA&#199;&#195;O\APENSO%20V%20-%20PLANILHA%20DE%20COMPOSICAO%20DE%20CUST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OCUME~1\vanessa\CONFIG~1\Temp\ANEXO%20IX%20(QUADRO%20CONSOLIDADO)%20e%20ANEXO%20X%20(PLANILHA%20DE%20CUSTOS%20GLOBAL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 VIGILANCIA"/>
      <sheetName val="Equipamentos"/>
      <sheetName val="Uniformes"/>
      <sheetName val="Base - Módulos"/>
      <sheetName val="PARÂMETRO"/>
      <sheetName val="CCT"/>
      <sheetName val="Resumo Geral"/>
      <sheetName val="Resumo Categoria"/>
      <sheetName val="TOTALIZADORA MÓDULO"/>
      <sheetName val="CARGOS ARAÇUAÍ"/>
      <sheetName val=" 220h Araçuaí"/>
      <sheetName val="CARGOS ARAGUARI"/>
      <sheetName val=" 220h Araguari"/>
      <sheetName val="CARGOS BARBACENA"/>
      <sheetName val=" 220h Barbacena"/>
      <sheetName val="CARGOS BH "/>
      <sheetName val="220h BH"/>
      <sheetName val="12x36h Diurno BH "/>
      <sheetName val=" 12x36h Noturno BH "/>
      <sheetName val="CARGOS BETIM"/>
      <sheetName val="12x36h Diurno Betim"/>
      <sheetName val="CARGOS CAETÉ"/>
      <sheetName val=" 220h Caeté"/>
      <sheetName val="CARGOS Campo Belo"/>
      <sheetName val=" 220h Campo Belo"/>
      <sheetName val="CARGOS CONSELHEIRO LAFAIETE"/>
      <sheetName val="12x36h Diurno Cons. Lafaiete"/>
      <sheetName val="CARGOS Contagem"/>
      <sheetName val="12x36h Diurno Contagem"/>
      <sheetName val="12x36hNoturno Contagem"/>
      <sheetName val="CARGOS Formiga"/>
      <sheetName val=" 220h Formiga"/>
      <sheetName val="CARGOS Gov. Valadares"/>
      <sheetName val=" 220h Gov. Valadares"/>
      <sheetName val="12x36h Diurno Gov. Valadares"/>
      <sheetName val="CARGOS Igarapé"/>
      <sheetName val=" 220h Igarapé"/>
      <sheetName val="CARGOS Ipatinga"/>
      <sheetName val=" 220h Ipatinga"/>
      <sheetName val="CARGOS Ituiutaba"/>
      <sheetName val=" 220h Ituiutaba"/>
      <sheetName val="CARGOS Lavras"/>
      <sheetName val=" 220h Lavras"/>
      <sheetName val="CARGOS Matozinhos"/>
      <sheetName val=" 220h Matozinhos"/>
      <sheetName val="CARGOS Monte Carmelo"/>
      <sheetName val="12x36h Diurno Monte Carmelo"/>
      <sheetName val="CARGOS Montes Claros"/>
      <sheetName val="12x36hDiurno M. Claros"/>
      <sheetName val="12x36hNoturno M. Claro"/>
      <sheetName val="CARGOS Nova Lima"/>
      <sheetName val="12x36hDiurno Nova Lima"/>
      <sheetName val="CARGOS Porteirinha"/>
      <sheetName val=" 220h Porteirinha"/>
      <sheetName val="CARGOS Pouso Alegre"/>
      <sheetName val="12x36hDiurno Pouso Alegre"/>
      <sheetName val="12x36h Noturno Pouso Alegre"/>
      <sheetName val="CARGOS Ribeirão das Neves"/>
      <sheetName val=" 220h Ribeirao das Neves"/>
      <sheetName val="12x36hDiurno Ribeirão das Neves"/>
      <sheetName val="12x36h Noturno Ribeirão  Neves"/>
      <sheetName val="CARGOS SANTA LUZIA"/>
      <sheetName val="12x36hDiurno Santa Luzia "/>
      <sheetName val="12x36h Noturno Santa Luzia "/>
      <sheetName val="CARGOS SÃO JOAO DEL REI"/>
      <sheetName val="12x36hDiurno São João Del Rei"/>
      <sheetName val="CARGOS São Lourenço"/>
      <sheetName val="12x36hDiurno São Lourenço"/>
      <sheetName val="CARGOS São Seb. Paraíso"/>
      <sheetName val="12x36hDiurno São Seb. Paraíso"/>
      <sheetName val="CARGOS SETE LAGOAS"/>
      <sheetName val="12x36hDiurno Sete Lagoas"/>
      <sheetName val="CARGOS Uberaba"/>
      <sheetName val="12x36hDiurno Uberaba"/>
      <sheetName val="12x36h Noturno Uberaba"/>
      <sheetName val="CARGOS Uberlandia"/>
      <sheetName val="12x36hDiurno Uberlândia"/>
      <sheetName val="12x36h Noturno Uberlândia"/>
      <sheetName val="CARGOS Varginha"/>
      <sheetName val=" 220h Varginha"/>
      <sheetName val="CARGOS Vespasiano"/>
      <sheetName val="12x36hDiurno Vespasiano"/>
      <sheetName val="CARGOS Viçosa"/>
      <sheetName val="12x36hDiurno Viçosa"/>
      <sheetName val="Plan1"/>
    </sheetNames>
    <sheetDataSet>
      <sheetData sheetId="0" refreshError="1">
        <row r="1">
          <cell r="A1" t="str">
            <v>Comarca</v>
          </cell>
          <cell r="B1" t="str">
            <v>Vigilância(%)</v>
          </cell>
        </row>
        <row r="2">
          <cell r="A2" t="str">
            <v>Araçuí</v>
          </cell>
          <cell r="B2">
            <v>0.03</v>
          </cell>
        </row>
        <row r="3">
          <cell r="A3" t="str">
            <v>Araguari</v>
          </cell>
          <cell r="B3">
            <v>0.02</v>
          </cell>
        </row>
        <row r="4">
          <cell r="A4" t="str">
            <v>Barbacena</v>
          </cell>
          <cell r="B4">
            <v>3.5000000000000003E-2</v>
          </cell>
        </row>
        <row r="5">
          <cell r="A5" t="str">
            <v>Belo Horizonte</v>
          </cell>
          <cell r="B5">
            <v>0.05</v>
          </cell>
        </row>
        <row r="6">
          <cell r="A6" t="str">
            <v>Betim</v>
          </cell>
          <cell r="B6">
            <v>2.5000000000000001E-2</v>
          </cell>
        </row>
        <row r="7">
          <cell r="A7" t="str">
            <v>Caeté</v>
          </cell>
          <cell r="B7">
            <v>0.02</v>
          </cell>
        </row>
        <row r="8">
          <cell r="A8" t="str">
            <v>Campo Belo</v>
          </cell>
          <cell r="B8">
            <v>0.03</v>
          </cell>
        </row>
        <row r="9">
          <cell r="A9" t="str">
            <v>Conselheiro Lafaiete</v>
          </cell>
          <cell r="B9">
            <v>0.03</v>
          </cell>
        </row>
        <row r="10">
          <cell r="A10" t="str">
            <v>Contagem</v>
          </cell>
          <cell r="B10">
            <v>3.5000000000000003E-2</v>
          </cell>
        </row>
        <row r="11">
          <cell r="A11" t="str">
            <v>Formiga</v>
          </cell>
          <cell r="B11">
            <v>0.02</v>
          </cell>
        </row>
        <row r="12">
          <cell r="A12" t="str">
            <v>Governador Valadares</v>
          </cell>
          <cell r="B12">
            <v>0.05</v>
          </cell>
        </row>
        <row r="13">
          <cell r="A13" t="str">
            <v>Igarapé</v>
          </cell>
          <cell r="B13">
            <v>0.05</v>
          </cell>
        </row>
        <row r="14">
          <cell r="A14" t="str">
            <v>Ipatinga</v>
          </cell>
          <cell r="B14">
            <v>0.03</v>
          </cell>
        </row>
        <row r="15">
          <cell r="A15" t="str">
            <v>Ituiutaba</v>
          </cell>
          <cell r="B15">
            <v>0.04</v>
          </cell>
        </row>
        <row r="16">
          <cell r="A16" t="str">
            <v>Lavras</v>
          </cell>
          <cell r="B16">
            <v>0.05</v>
          </cell>
        </row>
        <row r="17">
          <cell r="A17" t="str">
            <v>Matozinhos</v>
          </cell>
          <cell r="B17">
            <v>0.02</v>
          </cell>
        </row>
        <row r="18">
          <cell r="A18" t="str">
            <v>Monte Carmelo</v>
          </cell>
          <cell r="B18">
            <v>0.03</v>
          </cell>
        </row>
        <row r="19">
          <cell r="A19" t="str">
            <v>Montes Claros</v>
          </cell>
          <cell r="B19">
            <v>0.04</v>
          </cell>
        </row>
        <row r="20">
          <cell r="A20" t="str">
            <v>Nova Lima</v>
          </cell>
          <cell r="B20">
            <v>0.02</v>
          </cell>
        </row>
        <row r="21">
          <cell r="A21" t="str">
            <v>Paracatu</v>
          </cell>
          <cell r="B21">
            <v>2.5000000000000001E-2</v>
          </cell>
        </row>
        <row r="22">
          <cell r="A22" t="str">
            <v>Porteirinha</v>
          </cell>
          <cell r="B22">
            <v>0.03</v>
          </cell>
        </row>
        <row r="23">
          <cell r="A23" t="str">
            <v>Pouso Alegre</v>
          </cell>
          <cell r="B23">
            <v>0.02</v>
          </cell>
        </row>
        <row r="24">
          <cell r="A24" t="str">
            <v>Ribeirão das Neves</v>
          </cell>
          <cell r="B24">
            <v>0.02</v>
          </cell>
        </row>
        <row r="25">
          <cell r="A25" t="str">
            <v>Santa Luzia</v>
          </cell>
          <cell r="B25">
            <v>0.02</v>
          </cell>
        </row>
        <row r="26">
          <cell r="A26" t="str">
            <v>São João Del Rei</v>
          </cell>
          <cell r="B26">
            <v>0.05</v>
          </cell>
        </row>
        <row r="27">
          <cell r="A27" t="str">
            <v>São Lourenço</v>
          </cell>
          <cell r="B27">
            <v>0.03</v>
          </cell>
        </row>
        <row r="28">
          <cell r="A28" t="str">
            <v>São Sebastião do Paraíso</v>
          </cell>
          <cell r="B28">
            <v>0.03</v>
          </cell>
        </row>
        <row r="29">
          <cell r="A29" t="str">
            <v>Sete Lagoas</v>
          </cell>
          <cell r="B29">
            <v>0.05</v>
          </cell>
        </row>
        <row r="30">
          <cell r="A30" t="str">
            <v>Uberaba</v>
          </cell>
          <cell r="B30">
            <v>0.05</v>
          </cell>
        </row>
        <row r="31">
          <cell r="A31" t="str">
            <v>Uberlândia</v>
          </cell>
          <cell r="B31">
            <v>0.02</v>
          </cell>
        </row>
        <row r="32">
          <cell r="A32" t="str">
            <v>Varginha</v>
          </cell>
          <cell r="B32">
            <v>0.03</v>
          </cell>
        </row>
        <row r="33">
          <cell r="A33" t="str">
            <v>Vespasiano</v>
          </cell>
          <cell r="B33">
            <v>0.03</v>
          </cell>
        </row>
        <row r="34">
          <cell r="A34" t="str">
            <v>Viçosa</v>
          </cell>
          <cell r="B34">
            <v>0.02</v>
          </cell>
        </row>
      </sheetData>
      <sheetData sheetId="1" refreshError="1"/>
      <sheetData sheetId="2" refreshError="1"/>
      <sheetData sheetId="3" refreshError="1">
        <row r="14">
          <cell r="C14">
            <v>0.3</v>
          </cell>
        </row>
        <row r="48">
          <cell r="C48">
            <v>0.2</v>
          </cell>
        </row>
        <row r="49">
          <cell r="C49">
            <v>1.4999999999999999E-2</v>
          </cell>
        </row>
        <row r="50">
          <cell r="C50">
            <v>0.01</v>
          </cell>
        </row>
        <row r="51">
          <cell r="C51">
            <v>2E-3</v>
          </cell>
        </row>
        <row r="52">
          <cell r="C52">
            <v>2.5000000000000001E-2</v>
          </cell>
        </row>
        <row r="53">
          <cell r="C53">
            <v>0.08</v>
          </cell>
        </row>
        <row r="54">
          <cell r="C54">
            <v>0.03</v>
          </cell>
        </row>
        <row r="55">
          <cell r="C55">
            <v>6.0000000000000001E-3</v>
          </cell>
        </row>
        <row r="59">
          <cell r="C59">
            <v>8.3333333333333329E-2</v>
          </cell>
        </row>
        <row r="61">
          <cell r="C61">
            <v>3.0666666666666675E-2</v>
          </cell>
        </row>
        <row r="65">
          <cell r="C65">
            <v>1.2962962962962963E-3</v>
          </cell>
        </row>
        <row r="66">
          <cell r="C66">
            <v>4.7703703703703715E-4</v>
          </cell>
        </row>
        <row r="70">
          <cell r="C70">
            <v>5.0183256172839511E-3</v>
          </cell>
        </row>
        <row r="71">
          <cell r="C71">
            <v>4.0146604938271608E-4</v>
          </cell>
        </row>
        <row r="72">
          <cell r="C72">
            <v>2.0073302469135804E-4</v>
          </cell>
        </row>
        <row r="73">
          <cell r="C73">
            <v>3.5000000000000005E-3</v>
          </cell>
        </row>
        <row r="74">
          <cell r="C74">
            <v>1.2880000000000005E-3</v>
          </cell>
        </row>
        <row r="75">
          <cell r="C75">
            <v>4.2999999999999997E-2</v>
          </cell>
        </row>
        <row r="76">
          <cell r="C76">
            <v>1.6666666666666668E-3</v>
          </cell>
        </row>
        <row r="80">
          <cell r="C80">
            <v>0.1111111111111111</v>
          </cell>
        </row>
        <row r="81">
          <cell r="C81">
            <v>1.3888888888888888E-2</v>
          </cell>
        </row>
        <row r="82">
          <cell r="C82">
            <v>8.4305555555555557E-3</v>
          </cell>
        </row>
        <row r="83">
          <cell r="C83">
            <v>3.3333333333333335E-3</v>
          </cell>
        </row>
        <row r="84">
          <cell r="C84">
            <v>0</v>
          </cell>
        </row>
        <row r="86">
          <cell r="C86">
            <v>5.0329111111111123E-2</v>
          </cell>
        </row>
        <row r="102">
          <cell r="B102">
            <v>3</v>
          </cell>
        </row>
        <row r="103">
          <cell r="B103">
            <v>0.65</v>
          </cell>
        </row>
      </sheetData>
      <sheetData sheetId="4" refreshError="1">
        <row r="2">
          <cell r="B2" t="str">
            <v xml:space="preserve">CCT </v>
          </cell>
          <cell r="C2" t="str">
            <v>CESTA BÁSICA</v>
          </cell>
          <cell r="D2" t="str">
            <v>TÍQUETE REFEIÇÃO</v>
          </cell>
          <cell r="E2" t="str">
            <v>AUXÍLIO SAÚDE</v>
          </cell>
          <cell r="F2" t="str">
            <v xml:space="preserve">SEGURO DE VIDA </v>
          </cell>
          <cell r="G2" t="str">
            <v>PAF</v>
          </cell>
          <cell r="H2" t="str">
            <v>PQM</v>
          </cell>
          <cell r="I2" t="str">
            <v>PAT</v>
          </cell>
        </row>
        <row r="3">
          <cell r="B3" t="str">
            <v>Sindesp - MG</v>
          </cell>
          <cell r="C3">
            <v>112.9</v>
          </cell>
          <cell r="D3">
            <v>15.99</v>
          </cell>
          <cell r="E3">
            <v>91.08</v>
          </cell>
          <cell r="F3">
            <v>17.03</v>
          </cell>
          <cell r="G3">
            <v>0</v>
          </cell>
          <cell r="H3">
            <v>0</v>
          </cell>
          <cell r="I3">
            <v>0</v>
          </cell>
        </row>
        <row r="4">
          <cell r="B4" t="str">
            <v>Sindesp - Norte de Minas e Região</v>
          </cell>
          <cell r="C4">
            <v>112.9</v>
          </cell>
          <cell r="D4">
            <v>15.99</v>
          </cell>
          <cell r="E4">
            <v>91.08</v>
          </cell>
          <cell r="F4">
            <v>17.03</v>
          </cell>
          <cell r="G4">
            <v>0</v>
          </cell>
          <cell r="H4">
            <v>0</v>
          </cell>
          <cell r="I4">
            <v>0</v>
          </cell>
        </row>
        <row r="9">
          <cell r="B9" t="str">
            <v>Araçuí</v>
          </cell>
          <cell r="C9">
            <v>3.7</v>
          </cell>
          <cell r="E9">
            <v>3.7</v>
          </cell>
        </row>
        <row r="10">
          <cell r="B10" t="str">
            <v>Araguari</v>
          </cell>
          <cell r="C10">
            <v>3.7</v>
          </cell>
          <cell r="E10">
            <v>3.7</v>
          </cell>
        </row>
        <row r="11">
          <cell r="B11" t="str">
            <v>Barbacena</v>
          </cell>
          <cell r="C11">
            <v>3.7</v>
          </cell>
          <cell r="E11">
            <v>3.7</v>
          </cell>
        </row>
        <row r="12">
          <cell r="B12" t="str">
            <v>Belo Horizonte</v>
          </cell>
          <cell r="C12">
            <v>4.05</v>
          </cell>
          <cell r="D12">
            <v>2.85</v>
          </cell>
          <cell r="E12">
            <v>6.9</v>
          </cell>
        </row>
        <row r="13">
          <cell r="B13" t="str">
            <v>Betim</v>
          </cell>
          <cell r="C13">
            <v>3.7</v>
          </cell>
          <cell r="E13">
            <v>3.7</v>
          </cell>
        </row>
        <row r="14">
          <cell r="B14" t="str">
            <v>Caeté</v>
          </cell>
          <cell r="C14">
            <v>3.7</v>
          </cell>
          <cell r="E14">
            <v>3.7</v>
          </cell>
        </row>
        <row r="15">
          <cell r="B15" t="str">
            <v>Campo Belo</v>
          </cell>
          <cell r="C15">
            <v>3.7</v>
          </cell>
          <cell r="E15">
            <v>3.7</v>
          </cell>
        </row>
        <row r="16">
          <cell r="B16" t="str">
            <v>Conselheiro Lafaiete</v>
          </cell>
          <cell r="C16">
            <v>3.7</v>
          </cell>
          <cell r="E16">
            <v>3.7</v>
          </cell>
        </row>
        <row r="17">
          <cell r="B17" t="str">
            <v>Contagem</v>
          </cell>
          <cell r="C17">
            <v>3.7</v>
          </cell>
          <cell r="E17">
            <v>3.7</v>
          </cell>
        </row>
        <row r="18">
          <cell r="B18" t="str">
            <v>Formiga</v>
          </cell>
          <cell r="C18">
            <v>3.7</v>
          </cell>
          <cell r="E18">
            <v>3.7</v>
          </cell>
        </row>
        <row r="19">
          <cell r="B19" t="str">
            <v>Governador Valadares</v>
          </cell>
          <cell r="C19">
            <v>3.7</v>
          </cell>
          <cell r="E19">
            <v>3.7</v>
          </cell>
        </row>
        <row r="20">
          <cell r="B20" t="str">
            <v>Igarapé</v>
          </cell>
          <cell r="C20">
            <v>3.7</v>
          </cell>
          <cell r="E20">
            <v>3.7</v>
          </cell>
        </row>
        <row r="21">
          <cell r="B21" t="str">
            <v>Ipatinga</v>
          </cell>
          <cell r="C21">
            <v>3.7</v>
          </cell>
          <cell r="E21">
            <v>3.7</v>
          </cell>
        </row>
        <row r="22">
          <cell r="B22" t="str">
            <v>Ituiutaba</v>
          </cell>
          <cell r="C22">
            <v>3.7</v>
          </cell>
          <cell r="E22">
            <v>3.7</v>
          </cell>
        </row>
        <row r="23">
          <cell r="B23" t="str">
            <v>Lavras</v>
          </cell>
          <cell r="C23">
            <v>3.7</v>
          </cell>
          <cell r="E23">
            <v>3.7</v>
          </cell>
        </row>
        <row r="24">
          <cell r="B24" t="str">
            <v>Matozinhos</v>
          </cell>
          <cell r="C24">
            <v>3.7</v>
          </cell>
          <cell r="E24">
            <v>3.7</v>
          </cell>
        </row>
        <row r="25">
          <cell r="B25" t="str">
            <v>Monte Carmelo</v>
          </cell>
          <cell r="C25">
            <v>3.7</v>
          </cell>
          <cell r="E25">
            <v>3.7</v>
          </cell>
        </row>
        <row r="26">
          <cell r="B26" t="str">
            <v>Montes Claros</v>
          </cell>
          <cell r="C26">
            <v>3.7</v>
          </cell>
          <cell r="E26">
            <v>3.7</v>
          </cell>
        </row>
        <row r="27">
          <cell r="B27" t="str">
            <v>Nova Lima</v>
          </cell>
          <cell r="C27">
            <v>3.7</v>
          </cell>
          <cell r="E27">
            <v>3.7</v>
          </cell>
        </row>
        <row r="28">
          <cell r="B28" t="str">
            <v>Paracatu</v>
          </cell>
          <cell r="C28">
            <v>3.7</v>
          </cell>
          <cell r="E28">
            <v>3.7</v>
          </cell>
        </row>
        <row r="29">
          <cell r="B29" t="str">
            <v>Porteirinha</v>
          </cell>
          <cell r="C29">
            <v>3.7</v>
          </cell>
          <cell r="E29">
            <v>3.7</v>
          </cell>
        </row>
        <row r="30">
          <cell r="B30" t="str">
            <v>Pouso Alegre</v>
          </cell>
          <cell r="C30">
            <v>3.7</v>
          </cell>
          <cell r="E30">
            <v>3.7</v>
          </cell>
        </row>
        <row r="31">
          <cell r="B31" t="str">
            <v>Ribeirão das Neves</v>
          </cell>
          <cell r="C31">
            <v>3.7</v>
          </cell>
          <cell r="E31">
            <v>3.7</v>
          </cell>
        </row>
        <row r="32">
          <cell r="B32" t="str">
            <v>Santa Luzia</v>
          </cell>
          <cell r="C32">
            <v>3.7</v>
          </cell>
          <cell r="E32">
            <v>3.7</v>
          </cell>
        </row>
        <row r="33">
          <cell r="B33" t="str">
            <v>São João Del Rei</v>
          </cell>
          <cell r="C33">
            <v>3.7</v>
          </cell>
          <cell r="E33">
            <v>3.7</v>
          </cell>
        </row>
        <row r="34">
          <cell r="B34" t="str">
            <v>São Lourenço</v>
          </cell>
          <cell r="C34">
            <v>3.7</v>
          </cell>
          <cell r="E34">
            <v>3.7</v>
          </cell>
        </row>
        <row r="35">
          <cell r="B35" t="str">
            <v>São Sebastião do Paraíso</v>
          </cell>
          <cell r="C35">
            <v>3.7</v>
          </cell>
          <cell r="E35">
            <v>3.7</v>
          </cell>
        </row>
        <row r="36">
          <cell r="B36" t="str">
            <v>Sete Lagoas</v>
          </cell>
          <cell r="C36">
            <v>3.7</v>
          </cell>
          <cell r="E36">
            <v>3.7</v>
          </cell>
        </row>
        <row r="37">
          <cell r="B37" t="str">
            <v>Uberaba</v>
          </cell>
          <cell r="C37">
            <v>3.7</v>
          </cell>
          <cell r="E37">
            <v>3.7</v>
          </cell>
        </row>
        <row r="38">
          <cell r="B38" t="str">
            <v>Uberlândia</v>
          </cell>
          <cell r="C38">
            <v>3.7</v>
          </cell>
          <cell r="E38">
            <v>3.7</v>
          </cell>
        </row>
        <row r="39">
          <cell r="B39" t="str">
            <v>Varginha</v>
          </cell>
          <cell r="C39">
            <v>3.7</v>
          </cell>
          <cell r="E39">
            <v>3.7</v>
          </cell>
        </row>
        <row r="40">
          <cell r="B40" t="str">
            <v>Vespasiano</v>
          </cell>
          <cell r="C40">
            <v>3.7</v>
          </cell>
          <cell r="E40">
            <v>3.7</v>
          </cell>
        </row>
        <row r="41">
          <cell r="B41" t="str">
            <v>Viçosa</v>
          </cell>
          <cell r="C41">
            <v>3.7</v>
          </cell>
          <cell r="E41">
            <v>3.7</v>
          </cell>
        </row>
      </sheetData>
      <sheetData sheetId="5" refreshError="1">
        <row r="11">
          <cell r="C11" t="str">
            <v>Araçuí</v>
          </cell>
          <cell r="D11" t="str">
            <v>Sindesp - MG</v>
          </cell>
          <cell r="E11">
            <v>1602.86</v>
          </cell>
          <cell r="F11">
            <v>1</v>
          </cell>
        </row>
        <row r="12">
          <cell r="C12" t="str">
            <v>Araguari</v>
          </cell>
          <cell r="D12" t="str">
            <v>Sindesp - MG</v>
          </cell>
          <cell r="E12">
            <v>1602.86</v>
          </cell>
          <cell r="F12">
            <v>1</v>
          </cell>
        </row>
        <row r="13">
          <cell r="C13" t="str">
            <v>Barbacena</v>
          </cell>
          <cell r="D13" t="str">
            <v>Sindesp - MG</v>
          </cell>
          <cell r="E13">
            <v>1602.86</v>
          </cell>
          <cell r="F13">
            <v>1</v>
          </cell>
        </row>
        <row r="14">
          <cell r="C14" t="str">
            <v>Betim</v>
          </cell>
          <cell r="D14" t="str">
            <v>Sindesp - MG</v>
          </cell>
          <cell r="G14">
            <v>1602.86</v>
          </cell>
          <cell r="H14">
            <v>2</v>
          </cell>
        </row>
        <row r="15">
          <cell r="C15" t="str">
            <v>Caeté</v>
          </cell>
          <cell r="D15" t="str">
            <v>Sindesp - MG</v>
          </cell>
          <cell r="E15">
            <v>1602.86</v>
          </cell>
          <cell r="F15">
            <v>1</v>
          </cell>
        </row>
        <row r="16">
          <cell r="C16" t="str">
            <v>Campo Belo</v>
          </cell>
          <cell r="D16" t="str">
            <v>Sindesp - MG</v>
          </cell>
          <cell r="E16">
            <v>1602.86</v>
          </cell>
          <cell r="F16">
            <v>1</v>
          </cell>
        </row>
        <row r="17">
          <cell r="C17" t="str">
            <v>Conselheiro Lafaiete</v>
          </cell>
          <cell r="D17" t="str">
            <v>Sindesp - MG</v>
          </cell>
          <cell r="G17">
            <v>1602.86</v>
          </cell>
          <cell r="H17">
            <v>2</v>
          </cell>
        </row>
        <row r="18">
          <cell r="C18" t="str">
            <v>Contagem</v>
          </cell>
          <cell r="D18" t="str">
            <v>Sindesp - MG</v>
          </cell>
          <cell r="G18">
            <v>1602.86</v>
          </cell>
          <cell r="H18">
            <v>2</v>
          </cell>
          <cell r="I18">
            <v>1602.86</v>
          </cell>
          <cell r="J18">
            <v>2</v>
          </cell>
        </row>
        <row r="19">
          <cell r="C19" t="str">
            <v>Formiga</v>
          </cell>
          <cell r="D19" t="str">
            <v>Sindesp - MG</v>
          </cell>
          <cell r="E19">
            <v>1602.86</v>
          </cell>
          <cell r="F19">
            <v>1</v>
          </cell>
        </row>
        <row r="20">
          <cell r="C20" t="str">
            <v>Governador Valadares</v>
          </cell>
          <cell r="D20" t="str">
            <v>Sindesp - MG</v>
          </cell>
          <cell r="E20">
            <v>1602.86</v>
          </cell>
          <cell r="F20">
            <v>1</v>
          </cell>
          <cell r="G20">
            <v>1602.86</v>
          </cell>
          <cell r="H20">
            <v>2</v>
          </cell>
        </row>
        <row r="21">
          <cell r="C21" t="str">
            <v>Igarapé</v>
          </cell>
          <cell r="D21" t="str">
            <v>Sindesp - MG</v>
          </cell>
          <cell r="E21">
            <v>1602.86</v>
          </cell>
          <cell r="F21">
            <v>1</v>
          </cell>
        </row>
        <row r="22">
          <cell r="C22" t="str">
            <v>Ipatinga</v>
          </cell>
          <cell r="D22" t="str">
            <v>Sindesp - MG</v>
          </cell>
          <cell r="E22">
            <v>1602.86</v>
          </cell>
          <cell r="F22">
            <v>1</v>
          </cell>
        </row>
        <row r="23">
          <cell r="C23" t="str">
            <v>Ituiutaba</v>
          </cell>
          <cell r="D23" t="str">
            <v>Sindesp - MG</v>
          </cell>
          <cell r="E23">
            <v>1602.86</v>
          </cell>
          <cell r="F23">
            <v>1</v>
          </cell>
        </row>
        <row r="24">
          <cell r="C24" t="str">
            <v>Lavras</v>
          </cell>
          <cell r="D24" t="str">
            <v>Sindesp - MG</v>
          </cell>
          <cell r="E24">
            <v>1602.86</v>
          </cell>
          <cell r="F24">
            <v>1</v>
          </cell>
        </row>
        <row r="25">
          <cell r="C25" t="str">
            <v>Matozinhos</v>
          </cell>
          <cell r="D25" t="str">
            <v>Sindesp - MG</v>
          </cell>
          <cell r="E25">
            <v>1602.86</v>
          </cell>
          <cell r="F25">
            <v>1</v>
          </cell>
        </row>
        <row r="26">
          <cell r="C26" t="str">
            <v>Monte Carmelo</v>
          </cell>
          <cell r="D26" t="str">
            <v>Sindesp - MG</v>
          </cell>
          <cell r="G26">
            <v>1602.86</v>
          </cell>
        </row>
        <row r="27">
          <cell r="C27" t="str">
            <v>Montes Claros</v>
          </cell>
          <cell r="D27" t="str">
            <v>Sindesp - Norte de Minas e Região</v>
          </cell>
          <cell r="G27">
            <v>1602.86</v>
          </cell>
          <cell r="H27">
            <v>2</v>
          </cell>
          <cell r="I27">
            <v>1602.86</v>
          </cell>
          <cell r="J27">
            <v>2</v>
          </cell>
        </row>
        <row r="28">
          <cell r="C28" t="str">
            <v>Nova Lima</v>
          </cell>
          <cell r="D28" t="str">
            <v>Sindesp - MG</v>
          </cell>
          <cell r="G28">
            <v>1602.86</v>
          </cell>
          <cell r="H28">
            <v>2</v>
          </cell>
        </row>
        <row r="29">
          <cell r="C29" t="str">
            <v>Porteirinha</v>
          </cell>
          <cell r="D29" t="str">
            <v>Sindesp - Norte de Minas e Região</v>
          </cell>
          <cell r="E29">
            <v>1602.86</v>
          </cell>
          <cell r="F29">
            <v>1</v>
          </cell>
        </row>
        <row r="30">
          <cell r="C30" t="str">
            <v>Pouso Alegre</v>
          </cell>
          <cell r="D30" t="str">
            <v>Sindesp - MG</v>
          </cell>
          <cell r="G30">
            <v>1602.86</v>
          </cell>
          <cell r="H30">
            <v>2</v>
          </cell>
          <cell r="I30">
            <v>1602.86</v>
          </cell>
          <cell r="J30">
            <v>2</v>
          </cell>
        </row>
        <row r="31">
          <cell r="C31" t="str">
            <v>Ribeirão das Neves</v>
          </cell>
          <cell r="D31" t="str">
            <v>Sindesp - MG</v>
          </cell>
          <cell r="E31">
            <v>1602.86</v>
          </cell>
          <cell r="F31">
            <v>1</v>
          </cell>
          <cell r="G31">
            <v>1602.86</v>
          </cell>
          <cell r="H31">
            <v>2</v>
          </cell>
          <cell r="I31">
            <v>1602.86</v>
          </cell>
          <cell r="J31">
            <v>2</v>
          </cell>
        </row>
        <row r="32">
          <cell r="C32" t="str">
            <v>Santa Luzia</v>
          </cell>
          <cell r="D32" t="str">
            <v>Sindesp - MG</v>
          </cell>
          <cell r="G32">
            <v>1602.86</v>
          </cell>
          <cell r="H32">
            <v>2</v>
          </cell>
          <cell r="I32">
            <v>1602.86</v>
          </cell>
          <cell r="J32">
            <v>2</v>
          </cell>
        </row>
        <row r="33">
          <cell r="C33" t="str">
            <v>São João Del Rei</v>
          </cell>
          <cell r="D33" t="str">
            <v>Sindesp - MG</v>
          </cell>
          <cell r="G33">
            <v>1602.86</v>
          </cell>
          <cell r="H33">
            <v>2</v>
          </cell>
        </row>
        <row r="34">
          <cell r="C34" t="str">
            <v>São Lourenço</v>
          </cell>
          <cell r="D34" t="str">
            <v>Sindesp - MG</v>
          </cell>
          <cell r="G34">
            <v>1602.86</v>
          </cell>
          <cell r="H34">
            <v>2</v>
          </cell>
        </row>
        <row r="35">
          <cell r="C35" t="str">
            <v>São Sebastião do Paraíso</v>
          </cell>
          <cell r="D35" t="str">
            <v>Sindesp - MG</v>
          </cell>
          <cell r="G35">
            <v>1602.86</v>
          </cell>
          <cell r="H35">
            <v>2</v>
          </cell>
        </row>
        <row r="36">
          <cell r="C36" t="str">
            <v>Sete Lagoas</v>
          </cell>
          <cell r="D36" t="str">
            <v>Sindesp - MG</v>
          </cell>
          <cell r="G36">
            <v>1602.86</v>
          </cell>
          <cell r="H36">
            <v>2</v>
          </cell>
        </row>
        <row r="37">
          <cell r="C37" t="str">
            <v>Uberaba</v>
          </cell>
          <cell r="D37" t="str">
            <v>Sindesp - MG</v>
          </cell>
          <cell r="G37">
            <v>1602.86</v>
          </cell>
          <cell r="H37">
            <v>2</v>
          </cell>
          <cell r="I37">
            <v>1602.86</v>
          </cell>
          <cell r="J37">
            <v>2</v>
          </cell>
        </row>
        <row r="38">
          <cell r="C38" t="str">
            <v>Uberlândia</v>
          </cell>
          <cell r="D38" t="str">
            <v>Sindesp - MG</v>
          </cell>
          <cell r="G38">
            <v>1602.86</v>
          </cell>
          <cell r="H38">
            <v>2</v>
          </cell>
          <cell r="I38">
            <v>1602.86</v>
          </cell>
          <cell r="J38">
            <v>4</v>
          </cell>
        </row>
        <row r="39">
          <cell r="C39" t="str">
            <v>Varginha</v>
          </cell>
          <cell r="D39" t="str">
            <v>Sindesp - MG</v>
          </cell>
          <cell r="E39">
            <v>1602.86</v>
          </cell>
          <cell r="F39">
            <v>1</v>
          </cell>
        </row>
        <row r="40">
          <cell r="C40" t="str">
            <v>Vespasiano</v>
          </cell>
          <cell r="D40" t="str">
            <v>Sindesp - MG</v>
          </cell>
          <cell r="G40">
            <v>1602.86</v>
          </cell>
          <cell r="H40">
            <v>2</v>
          </cell>
        </row>
        <row r="41">
          <cell r="C41" t="str">
            <v>Viçosa</v>
          </cell>
          <cell r="D41" t="str">
            <v>Sindesp - MG</v>
          </cell>
          <cell r="G41">
            <v>1602.86</v>
          </cell>
          <cell r="H41">
            <v>2</v>
          </cell>
        </row>
        <row r="43">
          <cell r="C43" t="str">
            <v>Belo Horizonte</v>
          </cell>
          <cell r="D43" t="str">
            <v>Sindesp - MG</v>
          </cell>
          <cell r="E43">
            <v>1602.86</v>
          </cell>
          <cell r="F43">
            <v>4</v>
          </cell>
          <cell r="G43">
            <v>1602.86</v>
          </cell>
          <cell r="H43">
            <v>18</v>
          </cell>
          <cell r="I43">
            <v>1602.86</v>
          </cell>
          <cell r="J43">
            <v>16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Geral (2)"/>
      <sheetName val="ISS APOIO"/>
      <sheetName val="Uniforme Apoio"/>
      <sheetName val="Equipamentos Jardinagem"/>
      <sheetName val="Material de consumo jardinagem"/>
      <sheetName val="CCT"/>
      <sheetName val="Parâmetro"/>
      <sheetName val="Resumo Geral"/>
      <sheetName val="Resumo Cat"/>
      <sheetName val="TOTALIZADORA MÓDULOS"/>
      <sheetName val="BASE COMPOSIÇÃO MÓDULOS 4 E 5"/>
      <sheetName val="CARGOS BH"/>
      <sheetName val="CARGOS SEAC BH"/>
      <sheetName val="ALMOXARIFE BH"/>
      <sheetName val=" ASCENSORISTA BH "/>
      <sheetName val=" AUX ADM BH "/>
      <sheetName val=" AUX ARQUIVO BH"/>
      <sheetName val=" AUX MAN PREDIAL BH "/>
      <sheetName val="BOMBEIRO HIDRAULICO BH "/>
      <sheetName val=" CARREGADOR BH "/>
      <sheetName val="CONTÍNUO BH"/>
      <sheetName val="COPEIRO BH "/>
      <sheetName val="COZINHEIRO BH"/>
      <sheetName val="ELETRICISTA BH  "/>
      <sheetName val=" GARÇOM BH"/>
      <sheetName val="JARDINEIRO BH  "/>
      <sheetName val="LAVADOR DE VEIC BH  "/>
      <sheetName val=" MANOBRISTA BH"/>
      <sheetName val="MARCENEIRO BH  "/>
      <sheetName val="PEDREIRO BH  "/>
      <sheetName val="PINTOR BH   "/>
      <sheetName val=" PORTEIRO BH 220 "/>
      <sheetName val=" PORTEIRO BH 12x36 DIURNO "/>
      <sheetName val=" PORTEIRO BH 12x36 NOTURNO"/>
      <sheetName val=" RECEPCIONISTA 220 BH"/>
      <sheetName val=" RECEPCIONISTA 150 H BH"/>
      <sheetName val="SERRALHEIRO BH "/>
      <sheetName val=" SUP. MAN. VEÍCULOS BH"/>
      <sheetName val="MECANICO CLIMATIZAÇÃO BH"/>
      <sheetName val="CARGOS SETTASPOC BH"/>
      <sheetName val=" DIGITADOR BH"/>
      <sheetName val="OP. MAQ. REP BH "/>
      <sheetName val=" TÉC. DE MANUT. ELET. I BH"/>
      <sheetName val=" TÉC. DE MANUT. ELET. II BH "/>
      <sheetName val=" TÉC. DE MANUT. ELET. IV BH "/>
      <sheetName val="CARGOS SINTEL BH "/>
      <sheetName val=" TELEFONISTA 150 H BH"/>
      <sheetName val="CARGOS SINTERT BH "/>
      <sheetName val=" TÉC. MANUT. EQUIP. AUD E VI BH"/>
      <sheetName val="CARGOS RODOVIÁRIOS BH "/>
      <sheetName val="MOTORISTAS BH"/>
      <sheetName val="CARGOS ALMENARA"/>
      <sheetName val=" PORTEIRO ALMENARA 220  "/>
      <sheetName val="CARGOS ARAÇUAÍ"/>
      <sheetName val=" PORTEIRO ARAÇUAÍ 220 "/>
      <sheetName val="CARGOS ARAGUARI"/>
      <sheetName val=" PORTEIRO ARAGUARI 220 "/>
      <sheetName val="CARGOS ARAXÁ"/>
      <sheetName val=" PORTEIRO 220 - ARAXÁ "/>
      <sheetName val=" RECEPCIONISTA ARAXÁ 150"/>
      <sheetName val="CARGOS ARCOS"/>
      <sheetName val=" RECEPCIONISTA ARCOS 150"/>
      <sheetName val="CARGOS ARINOS"/>
      <sheetName val=" PORTEIRO ARINOS 220 "/>
      <sheetName val="CARGOS BARBACENA"/>
      <sheetName val="MOTORISTA BARBACENA"/>
      <sheetName val="CARGOS BETIM"/>
      <sheetName val="CARGOS SIND-ASSEIO BETIM "/>
      <sheetName val=" RECEPCIONISTA BETIM 150"/>
      <sheetName val="CARGOS RODOVIÁRIOS BETIM"/>
      <sheetName val="MOTORISTA BETIM"/>
      <sheetName val="CARGOS CAETÉ"/>
      <sheetName val=" PORTEIRO CAETÉ 12X36 DIURNO"/>
      <sheetName val="PORTEIRO CAETE 12x36 NOTURNO"/>
      <sheetName val="CARGOS CARATINGA "/>
      <sheetName val="MOTORISTA CARATINGA"/>
      <sheetName val="CARGOS CONS. LAFAIETE"/>
      <sheetName val="CARGO FETHEMG IN CONS. LAFAIETE"/>
      <sheetName val=" PORTEIRO CON. LAFA. 12x36 DIUR"/>
      <sheetName val="PORTEIRO CON. LAFAI 12x36 NOTUR"/>
      <sheetName val="RECEPCIONISTA CON. LAFAIETE 150"/>
      <sheetName val="CARGO RODOVIÁRIOS CONS.LAFAIET "/>
      <sheetName val="MOTORISTA CONSELHEIRO LAFAIETE"/>
      <sheetName val="CARGOS CONS. PENA"/>
      <sheetName val=" PORTEIRO CONSELHEIRO PENA 220"/>
      <sheetName val="CARGOS CONTAGEM"/>
      <sheetName val="CARGO SIND ASSEIO CONTAGEM"/>
      <sheetName val="COPEIRO CONTAGEM"/>
      <sheetName val="RECEPCIONISTA CONTAGEM 150"/>
      <sheetName val="CARGOS RODOVIÁRIOS CONTAGEM "/>
      <sheetName val="MOTORISTA CONTAGEM"/>
      <sheetName val="CARGOS DIAMANTINA"/>
      <sheetName val="CARGOS CCT CURVELO DIAMANTINA "/>
      <sheetName val=" PORTEIRO DIAMANTINA 12x36 DIUR"/>
      <sheetName val="PORTEIRO DIAMANTINA 12x36 NOTUR"/>
      <sheetName val="CARGOS RODOVIÁRIOS DIAMANTINA "/>
      <sheetName val="MOTORISTA DIAMANTINA"/>
      <sheetName val="CARGOS DIVINÓPOLIS"/>
      <sheetName val="CARGOS SETTASPOC DIVINÓPOLIS"/>
      <sheetName val="TEC. MANU. ELET III  DIVINOPOLI"/>
      <sheetName val="CARGOS RODOVIÁRIOS DIVINÓPOLIS "/>
      <sheetName val="MOTORISTA DIVINÓPOLIS"/>
      <sheetName val="CARGOS GOV. VALADARES"/>
      <sheetName val="CARGOS CCT GV GOV. VALADARES"/>
      <sheetName val=" PORTEIRO GOV. VALADA 12x36 DIU"/>
      <sheetName val="PORTEIRO GOV. VALADA 12x36 NOTU"/>
      <sheetName val="CARGO SETTASPOC GOV. VALADARES"/>
      <sheetName val=" TÉC. MANUT. ELET. III GOV. VAL"/>
      <sheetName val="CARGO RODOVIARIOS GOV. VALADARE"/>
      <sheetName val="MOTORISTA GOV. VALADARES"/>
      <sheetName val="CARGOS IBIÁ"/>
      <sheetName val=" PORTEIRO IBIÁ 220 "/>
      <sheetName val="CARGOS IBIRITÉ"/>
      <sheetName val=" PORTEIRO IBIRITÉ 12x36 DIURNO"/>
      <sheetName val="PORTEIRO IBIRITÉ 12x36  NOTURNO"/>
      <sheetName val="CARGOS IPATINGA  "/>
      <sheetName val="RECEPCIONISTA IPATINGA 150"/>
      <sheetName val="CARGOS ITABIRA "/>
      <sheetName val=" PORTEIRO ITABIRA 12X36 DIURNO"/>
      <sheetName val="PORTEIRO ITABIRA 12x36 NOTURNO"/>
      <sheetName val="CARGOS ITAJUBÁ"/>
      <sheetName val=" PORTEIRO ITAJUBÁ 220  "/>
      <sheetName val="CARGOS ITAÚNA"/>
      <sheetName val=" PORTEIRO ITAUNA 220  "/>
      <sheetName val="RECEPCIONISTA ITAÚNA 150 "/>
      <sheetName val="CARGOS ITUIUTABA"/>
      <sheetName val="CARGOS ALTO PARANAIBA ITUIUTABA"/>
      <sheetName val=" PORTEIRO ITUIUTABA 220  "/>
      <sheetName val="CARGOS RODOVIÁRIOS ITUIUTABA"/>
      <sheetName val="MOTORISTA ITUIUTABA"/>
      <sheetName val="CARGOS JANAÚBA"/>
      <sheetName val=" PORTEIRO JANAÚBA 220"/>
      <sheetName val="CARGOS JANUARIA"/>
      <sheetName val=" PORTEIRO JANUÁRIA 220   "/>
      <sheetName val="CARGOS JUIZ DE FORA"/>
      <sheetName val="CARGOS SINDADOS JUIZ DE FORA "/>
      <sheetName val=" TEC. DE MAN. ELETR. III JF"/>
      <sheetName val="CARGO RODOVIÁRIOS JUIZ DE FORA "/>
      <sheetName val="MOTORISTA JUIZ DE FORA"/>
      <sheetName val="CARGOS LAVRAS"/>
      <sheetName val="CARGOS REGIÃO SAO LOUREN LAVRAS"/>
      <sheetName val=" PORTEIRO LAVRAS 220    "/>
      <sheetName val="RECEPCIONISTA LAVRAS 150  "/>
      <sheetName val="CARGOS RODOVIÁRIOS LAVRAS "/>
      <sheetName val="MOTORISTA LAVRAS"/>
      <sheetName val="CARGOS MACHADO"/>
      <sheetName val=" PORTEIRO MACHADO 220  "/>
      <sheetName val="CARGOS MANGA"/>
      <sheetName val=" PORTEIRO MANGA 12x36 DIURNO"/>
      <sheetName val="PORTEIRO MANGA12x36  NOTURNO"/>
      <sheetName val="CARGOS MIRAÍ"/>
      <sheetName val=" PORTEIRO MIRAÍ 220 "/>
      <sheetName val="CARGOS MONTES CLAROS"/>
      <sheetName val="CARGOS CCT MC MONTES CLAROS "/>
      <sheetName val=" PORTEI MONTES CLA 12x36 DIURNO"/>
      <sheetName val="PORTEI MONTES CLAR12x36  NOTURN"/>
      <sheetName val="CARGO SETTASPOC MONTES CLAROS"/>
      <sheetName val=" TEC. DE MAN. ELETR. III MC"/>
      <sheetName val="CARGO RODOVIARIOS MONTES CLAROS"/>
      <sheetName val="MOTORISTA MONTES CLAROS"/>
      <sheetName val="CARGOS NOVA LIMA"/>
      <sheetName val="CARGO SIND ASSEIO NOVA LIMA "/>
      <sheetName val=" PORTEIRO NOVA LIMA 12x36 DIURN"/>
      <sheetName val="PORTEIRO NOVA LIMA12x36 NOTURN"/>
      <sheetName val="RECEPCIONISTA NOVA LIMA 150"/>
      <sheetName val="CARGO RODOVIÁRIOS NOVA LIMA"/>
      <sheetName val="MOTORISTA NOVA LIMA"/>
      <sheetName val="CARGOS NOVA PONTE"/>
      <sheetName val=" PORTEIRO NOVA PONTE 220 "/>
      <sheetName val="CARGOS OLIVEIRA"/>
      <sheetName val="RECEPCIONISTA OLIVEIRA 150 "/>
      <sheetName val="CARGOS OURO PRETO"/>
      <sheetName val=" PORTEIRO OURO PRETO 220  "/>
      <sheetName val="CARGOS PASSOS"/>
      <sheetName val="CARGO REGIÃO DE SAO LOUR PASSOS"/>
      <sheetName val=" PORTEIRO PASSOS 220 "/>
      <sheetName val="RECEPCIONISTA PASSOS 150  "/>
      <sheetName val="CARGOS RODOVIÁRIOS PASSOS "/>
      <sheetName val="MOTORISTA PASSOS"/>
      <sheetName val="CARGOS PATOS DE MINAS"/>
      <sheetName val="MOTORISTA PATOS DE MINAS"/>
      <sheetName val="CARGOS PEDRO LEOPOLDO"/>
      <sheetName val="RECEPCIONISTA PEDRO LEOPOLDO"/>
      <sheetName val="CARGOS POÇOS DE CALDAS"/>
      <sheetName val="MOTORISTA POÇOS DE CALDAS"/>
      <sheetName val="CARGOS PONTE NOVA"/>
      <sheetName val=" PORTEIRO PONTE NOVA 220 "/>
      <sheetName val="CARGOS POUSO ALEGRE"/>
      <sheetName val="MOTORISTA POUSO ALEGRE"/>
      <sheetName val="CARGOS RIBEIRÃO DAS NEVES"/>
      <sheetName val="MOTORISTA RIBEIRÃO DAS NEVES"/>
      <sheetName val="CARGOS SANTA LUZIA "/>
      <sheetName val="MOTORISTA SANTA LUZIA"/>
      <sheetName val="CARGOS SANTO ANTONIO DO MONTE"/>
      <sheetName val=" PORTEIRO SANTO ANT. MONTE 220"/>
      <sheetName val="CARGOS SÃO JOÃO DA PONTE"/>
      <sheetName val=" PORTEIRO SAO J. PONTE 220  "/>
      <sheetName val="CARGOS SÃO JOÃO DEL REI"/>
      <sheetName val="CARGO REGIÃO JF SÃO J. D. REI "/>
      <sheetName val=" PORTEIRO SÃO J. D. REI12X36DIU"/>
      <sheetName val="PORTEIRO SAO J. D. REI12x36NOTU"/>
      <sheetName val="RECEPCIONISTA SÃO JOAO DEL REI"/>
      <sheetName val="CARGO RODOVIÁRIO SÃO J. D. REI "/>
      <sheetName val="MOTORISTA SÃO JOAO DEL REI"/>
      <sheetName val="CARGOS SETE LAGOAS"/>
      <sheetName val="CARGO CCT SETE LAG.SETE LAGOAS "/>
      <sheetName val=" PORTEIRO SETE LAGOAS 12X3 DIUR"/>
      <sheetName val="PORTEIRO SETE LAGOAS 12x36 NOTU"/>
      <sheetName val="CARGOS RODOVIÁRIOS SETE LAGOAS"/>
      <sheetName val="MOTORISTA SETE LAGOAS"/>
      <sheetName val="CARGOS TEÓFILO OTONI"/>
      <sheetName val="CARGOS CCT TEÓFILO OTONI "/>
      <sheetName val=" PORTEIRO TEÓF. OTONI 12X3 DIUR"/>
      <sheetName val="PORTEIRO TEOF. OTONI  12x36 NOT"/>
      <sheetName val="CARGO RODOVIÁRIOS TEÓFILO OTONI"/>
      <sheetName val="MOTORISTA TEÓFILO OTONI"/>
      <sheetName val="CARGOS TRES PONTAS"/>
      <sheetName val=" PORTEIRO TRES PONTAS 12X3DIURN"/>
      <sheetName val="PORTEIRO TRES PONTAS  12x36 NOT"/>
      <sheetName val="CARGOS UBÁ "/>
      <sheetName val="CARGOS CATAGUASES UBÁ "/>
      <sheetName val=" PORTEIRO UBÁ 220"/>
      <sheetName val="CARGOS RODOVIÁRIOS UBÁ "/>
      <sheetName val="MOTORISTA UBÁ"/>
      <sheetName val="CARGOS UBERABA"/>
      <sheetName val="CARGOS CCT UBERABA"/>
      <sheetName val="RECEPCIONISTA UBERABA 150"/>
      <sheetName val="CARGO SETTASPOC UBERABA"/>
      <sheetName val=" TEC. DE MAN. ELETR. III UBERAB"/>
      <sheetName val="CARGO RODOVIÁRIOS UBERABA "/>
      <sheetName val="MOTORISTA UBERABA"/>
      <sheetName val="CARGOS UBERLÂNDIA"/>
      <sheetName val="CARGO CCT UBERLÂNDIA "/>
      <sheetName val=" PORTEIRO UBERLANDIA 220 "/>
      <sheetName val="RECEPCIONISTA UBERLANDIA 150"/>
      <sheetName val="CARGO SETTASPOC UBERLÂNDIA"/>
      <sheetName val=" TEC. DE MAN. ELETR. III UBERL."/>
      <sheetName val="CARGO SINTEL UBERLÂNDIA "/>
      <sheetName val=" TELEFONISTA 150 UBERLANDIA"/>
      <sheetName val="CARGO RODOVIÁRIOS UBERLÂNDIA "/>
      <sheetName val="MOTORISTA UBERLANDIA"/>
      <sheetName val="CARGOS VARGINHA"/>
      <sheetName val="RECEPCIONISTA VARGINHA 150"/>
      <sheetName val="CARGOS VESPASIANO"/>
      <sheetName val="CARGO CCT VESPASIANO"/>
      <sheetName val=" PORTEIRO VESPASIANO 12X3DIURNO"/>
      <sheetName val="PORTEIRO VESPASIANO 12x36 NOTUR"/>
      <sheetName val="RECEPCIONISTA VESPASIANO 150"/>
      <sheetName val="CARGOS RODOVIÁRIOS VESPASIANO "/>
      <sheetName val="MOTORISTA VESPASIANO"/>
    </sheetNames>
    <sheetDataSet>
      <sheetData sheetId="0"/>
      <sheetData sheetId="1">
        <row r="3">
          <cell r="A3" t="str">
            <v>Comarca</v>
          </cell>
          <cell r="B3" t="str">
            <v>Apoio e motorista (%)</v>
          </cell>
        </row>
        <row r="4">
          <cell r="A4" t="str">
            <v>Abre Campo</v>
          </cell>
          <cell r="B4">
            <v>0.03</v>
          </cell>
        </row>
        <row r="5">
          <cell r="A5" t="str">
            <v xml:space="preserve">Águas Formosas </v>
          </cell>
          <cell r="B5">
            <v>0.05</v>
          </cell>
        </row>
        <row r="6">
          <cell r="A6" t="str">
            <v>Aiuruoca</v>
          </cell>
          <cell r="B6">
            <v>0.03</v>
          </cell>
        </row>
        <row r="7">
          <cell r="A7" t="str">
            <v>Alfenas</v>
          </cell>
          <cell r="B7">
            <v>0.02</v>
          </cell>
        </row>
        <row r="8">
          <cell r="A8" t="str">
            <v>Almenara</v>
          </cell>
          <cell r="B8">
            <v>0.03</v>
          </cell>
        </row>
        <row r="9">
          <cell r="A9" t="str">
            <v>Andradas</v>
          </cell>
          <cell r="B9">
            <v>0.05</v>
          </cell>
        </row>
        <row r="10">
          <cell r="A10" t="str">
            <v>Araçuaí</v>
          </cell>
          <cell r="B10">
            <v>0.03</v>
          </cell>
        </row>
        <row r="11">
          <cell r="A11" t="str">
            <v>Araguari</v>
          </cell>
          <cell r="B11">
            <v>0.03</v>
          </cell>
        </row>
        <row r="12">
          <cell r="A12" t="str">
            <v>Araxá</v>
          </cell>
          <cell r="B12">
            <v>0.02</v>
          </cell>
        </row>
        <row r="13">
          <cell r="A13" t="str">
            <v>Arcos</v>
          </cell>
          <cell r="B13">
            <v>0.02</v>
          </cell>
        </row>
        <row r="14">
          <cell r="A14" t="str">
            <v>Arinos</v>
          </cell>
          <cell r="B14">
            <v>0.03</v>
          </cell>
        </row>
        <row r="15">
          <cell r="A15" t="str">
            <v>Barbacena</v>
          </cell>
          <cell r="B15">
            <v>3.5000000000000003E-2</v>
          </cell>
        </row>
        <row r="16">
          <cell r="A16" t="str">
            <v>Belo Horizonte</v>
          </cell>
          <cell r="B16">
            <v>0.05</v>
          </cell>
        </row>
        <row r="17">
          <cell r="A17" t="str">
            <v>Betim</v>
          </cell>
          <cell r="B17">
            <v>2.5000000000000001E-2</v>
          </cell>
        </row>
        <row r="18">
          <cell r="A18" t="str">
            <v>Bicas</v>
          </cell>
          <cell r="B18">
            <v>0.02</v>
          </cell>
        </row>
        <row r="19">
          <cell r="A19" t="str">
            <v>Boa Esperança</v>
          </cell>
          <cell r="B19">
            <v>2.8000000000000001E-2</v>
          </cell>
        </row>
        <row r="20">
          <cell r="A20" t="str">
            <v>Caeté</v>
          </cell>
          <cell r="B20">
            <v>0.03</v>
          </cell>
        </row>
        <row r="21">
          <cell r="A21" t="str">
            <v>Campanha</v>
          </cell>
          <cell r="B21">
            <v>0.03</v>
          </cell>
        </row>
        <row r="22">
          <cell r="A22" t="str">
            <v>Campo Belo</v>
          </cell>
          <cell r="B22">
            <v>0.03</v>
          </cell>
        </row>
        <row r="23">
          <cell r="A23" t="str">
            <v>Canápolis</v>
          </cell>
          <cell r="B23">
            <v>0.05</v>
          </cell>
        </row>
        <row r="24">
          <cell r="A24" t="str">
            <v>Capelinha</v>
          </cell>
          <cell r="B24">
            <v>0.03</v>
          </cell>
        </row>
        <row r="25">
          <cell r="A25" t="str">
            <v>Capinópolis</v>
          </cell>
          <cell r="B25">
            <v>0.04</v>
          </cell>
        </row>
        <row r="26">
          <cell r="A26" t="str">
            <v>Carangola</v>
          </cell>
          <cell r="B26">
            <v>0.05</v>
          </cell>
        </row>
        <row r="27">
          <cell r="A27" t="str">
            <v>Caratinga</v>
          </cell>
          <cell r="B27">
            <v>0.03</v>
          </cell>
        </row>
        <row r="28">
          <cell r="A28" t="str">
            <v>Carmo do Paranaíba</v>
          </cell>
          <cell r="B28">
            <v>0.03</v>
          </cell>
        </row>
        <row r="29">
          <cell r="A29" t="str">
            <v>Cássia</v>
          </cell>
          <cell r="B29">
            <v>0.03</v>
          </cell>
        </row>
        <row r="30">
          <cell r="A30" t="str">
            <v>Cláudio</v>
          </cell>
          <cell r="B30">
            <v>0.03</v>
          </cell>
        </row>
        <row r="31">
          <cell r="A31" t="str">
            <v>Congonhas</v>
          </cell>
          <cell r="B31">
            <v>0.02</v>
          </cell>
        </row>
        <row r="32">
          <cell r="A32" t="str">
            <v>Conquista</v>
          </cell>
          <cell r="B32">
            <v>0.03</v>
          </cell>
        </row>
        <row r="33">
          <cell r="A33" t="str">
            <v>Conselheiro Lafaiete</v>
          </cell>
          <cell r="B33">
            <v>0.04</v>
          </cell>
        </row>
        <row r="34">
          <cell r="A34" t="str">
            <v>Conselheiro Pena</v>
          </cell>
          <cell r="B34">
            <v>0.03</v>
          </cell>
        </row>
        <row r="35">
          <cell r="A35" t="str">
            <v>Contagem</v>
          </cell>
          <cell r="B35">
            <v>0.03</v>
          </cell>
        </row>
        <row r="36">
          <cell r="A36" t="str">
            <v>Corinto</v>
          </cell>
          <cell r="B36">
            <v>0.03</v>
          </cell>
        </row>
        <row r="37">
          <cell r="A37" t="str">
            <v>Coromandel</v>
          </cell>
          <cell r="B37">
            <v>0.03</v>
          </cell>
        </row>
        <row r="38">
          <cell r="A38" t="str">
            <v>Coronel Fabriciano</v>
          </cell>
          <cell r="B38">
            <v>0.05</v>
          </cell>
        </row>
        <row r="39">
          <cell r="A39" t="str">
            <v>Curvelo</v>
          </cell>
          <cell r="B39">
            <v>0.03</v>
          </cell>
        </row>
        <row r="40">
          <cell r="A40" t="str">
            <v>Diamantina</v>
          </cell>
          <cell r="B40">
            <v>0.05</v>
          </cell>
        </row>
        <row r="41">
          <cell r="A41" t="str">
            <v>Divinópolis</v>
          </cell>
          <cell r="B41">
            <v>0.05</v>
          </cell>
        </row>
        <row r="42">
          <cell r="A42" t="str">
            <v>Dores do Indaiá</v>
          </cell>
          <cell r="B42">
            <v>0.02</v>
          </cell>
        </row>
        <row r="43">
          <cell r="A43" t="str">
            <v>Formiga</v>
          </cell>
          <cell r="B43">
            <v>0.02</v>
          </cell>
        </row>
        <row r="44">
          <cell r="A44" t="str">
            <v>Frutal</v>
          </cell>
          <cell r="B44">
            <v>0.02</v>
          </cell>
        </row>
        <row r="45">
          <cell r="A45" t="str">
            <v>Governador Valadares</v>
          </cell>
          <cell r="B45">
            <v>0.05</v>
          </cell>
        </row>
        <row r="46">
          <cell r="A46" t="str">
            <v>Guanhães</v>
          </cell>
          <cell r="B46">
            <v>3.5000000000000003E-2</v>
          </cell>
        </row>
        <row r="47">
          <cell r="A47" t="str">
            <v>Ibiá</v>
          </cell>
          <cell r="B47">
            <v>0.02</v>
          </cell>
        </row>
        <row r="48">
          <cell r="A48" t="str">
            <v>Ibirité</v>
          </cell>
          <cell r="B48">
            <v>0.02</v>
          </cell>
        </row>
        <row r="49">
          <cell r="A49" t="str">
            <v>Igarapé</v>
          </cell>
          <cell r="B49">
            <v>0.02</v>
          </cell>
        </row>
        <row r="50">
          <cell r="A50" t="str">
            <v>Ipatinga</v>
          </cell>
          <cell r="B50">
            <v>0.03</v>
          </cell>
        </row>
        <row r="51">
          <cell r="A51" t="str">
            <v>Itabira</v>
          </cell>
          <cell r="B51">
            <v>0.03</v>
          </cell>
        </row>
        <row r="52">
          <cell r="A52" t="str">
            <v>Itabirito</v>
          </cell>
          <cell r="B52">
            <v>0.03</v>
          </cell>
        </row>
        <row r="53">
          <cell r="A53" t="str">
            <v>Itaguara</v>
          </cell>
          <cell r="B53">
            <v>0.02</v>
          </cell>
        </row>
        <row r="54">
          <cell r="A54" t="str">
            <v>Itajubá</v>
          </cell>
          <cell r="B54">
            <v>0.02</v>
          </cell>
        </row>
        <row r="55">
          <cell r="A55" t="str">
            <v>Itambacuri</v>
          </cell>
          <cell r="B55">
            <v>0.03</v>
          </cell>
        </row>
        <row r="56">
          <cell r="A56" t="str">
            <v>Itamonte</v>
          </cell>
          <cell r="B56">
            <v>0.03</v>
          </cell>
        </row>
        <row r="57">
          <cell r="A57" t="str">
            <v>Itanhomi</v>
          </cell>
          <cell r="B57">
            <v>0.04</v>
          </cell>
        </row>
        <row r="58">
          <cell r="A58" t="str">
            <v>Itaúna</v>
          </cell>
          <cell r="B58">
            <v>0.02</v>
          </cell>
        </row>
        <row r="59">
          <cell r="A59" t="str">
            <v>Ituiutaba</v>
          </cell>
          <cell r="B59">
            <v>0.04</v>
          </cell>
        </row>
        <row r="60">
          <cell r="A60" t="str">
            <v>Iturama</v>
          </cell>
          <cell r="B60">
            <v>0.03</v>
          </cell>
        </row>
        <row r="61">
          <cell r="A61" t="str">
            <v>Janaúba</v>
          </cell>
          <cell r="B61">
            <v>0.02</v>
          </cell>
        </row>
        <row r="62">
          <cell r="A62" t="str">
            <v>Januária</v>
          </cell>
          <cell r="B62">
            <v>0.03</v>
          </cell>
        </row>
        <row r="63">
          <cell r="A63" t="str">
            <v>João Pinheiro</v>
          </cell>
          <cell r="B63">
            <v>0.03</v>
          </cell>
        </row>
        <row r="64">
          <cell r="A64" t="str">
            <v>Juiz de Fora</v>
          </cell>
          <cell r="B64">
            <v>0.05</v>
          </cell>
        </row>
        <row r="65">
          <cell r="A65" t="str">
            <v>Lavras</v>
          </cell>
          <cell r="B65">
            <v>0.05</v>
          </cell>
        </row>
        <row r="66">
          <cell r="A66" t="str">
            <v>Luz</v>
          </cell>
          <cell r="B66">
            <v>0.03</v>
          </cell>
        </row>
        <row r="67">
          <cell r="A67" t="str">
            <v>Machado</v>
          </cell>
          <cell r="B67">
            <v>0.02</v>
          </cell>
        </row>
        <row r="68">
          <cell r="A68" t="str">
            <v>Malacacheta</v>
          </cell>
          <cell r="B68">
            <v>0.03</v>
          </cell>
        </row>
        <row r="69">
          <cell r="A69" t="str">
            <v>Manga</v>
          </cell>
          <cell r="B69">
            <v>0.02</v>
          </cell>
        </row>
        <row r="70">
          <cell r="A70" t="str">
            <v>Mariana</v>
          </cell>
          <cell r="B70">
            <v>0.03</v>
          </cell>
        </row>
        <row r="71">
          <cell r="A71" t="str">
            <v>Mateus Leme</v>
          </cell>
          <cell r="B71">
            <v>0.02</v>
          </cell>
        </row>
        <row r="72">
          <cell r="A72" t="str">
            <v>Matozinhos</v>
          </cell>
          <cell r="B72">
            <v>0.03</v>
          </cell>
        </row>
        <row r="73">
          <cell r="A73" t="str">
            <v>Minas Novas</v>
          </cell>
          <cell r="B73">
            <v>0.03</v>
          </cell>
        </row>
        <row r="74">
          <cell r="A74" t="str">
            <v>Miraí</v>
          </cell>
          <cell r="B74">
            <v>0.03</v>
          </cell>
        </row>
        <row r="75">
          <cell r="A75" t="str">
            <v>Monte Azul</v>
          </cell>
          <cell r="B75">
            <v>0.03</v>
          </cell>
        </row>
        <row r="76">
          <cell r="A76" t="str">
            <v>Montes Claros</v>
          </cell>
          <cell r="B76">
            <v>0.03</v>
          </cell>
        </row>
        <row r="77">
          <cell r="A77" t="str">
            <v>Morada Nova de Minas</v>
          </cell>
          <cell r="B77">
            <v>0.02</v>
          </cell>
        </row>
        <row r="78">
          <cell r="A78" t="str">
            <v>Muriaé</v>
          </cell>
          <cell r="B78">
            <v>0.03</v>
          </cell>
        </row>
        <row r="79">
          <cell r="A79" t="str">
            <v>Muzambinho</v>
          </cell>
          <cell r="B79">
            <v>0.03</v>
          </cell>
        </row>
        <row r="80">
          <cell r="A80" t="str">
            <v>Nova Era</v>
          </cell>
          <cell r="B80">
            <v>0.03</v>
          </cell>
        </row>
        <row r="81">
          <cell r="A81" t="str">
            <v>Nova Lima</v>
          </cell>
          <cell r="B81">
            <v>0.03</v>
          </cell>
        </row>
        <row r="82">
          <cell r="A82" t="str">
            <v>Nova Ponte</v>
          </cell>
          <cell r="B82">
            <v>0.02</v>
          </cell>
        </row>
        <row r="83">
          <cell r="A83" t="str">
            <v>Nova Serrana</v>
          </cell>
          <cell r="B83">
            <v>0.02</v>
          </cell>
        </row>
        <row r="84">
          <cell r="A84" t="str">
            <v>Oliveira</v>
          </cell>
          <cell r="B84">
            <v>0.03</v>
          </cell>
        </row>
        <row r="85">
          <cell r="A85" t="str">
            <v>Ouro Fino</v>
          </cell>
          <cell r="B85">
            <v>0.02</v>
          </cell>
        </row>
        <row r="86">
          <cell r="A86" t="str">
            <v>Ouro Preto</v>
          </cell>
          <cell r="B86">
            <v>0.03</v>
          </cell>
        </row>
        <row r="87">
          <cell r="A87" t="str">
            <v>Pará de Minas</v>
          </cell>
          <cell r="B87">
            <v>0.03</v>
          </cell>
        </row>
        <row r="88">
          <cell r="A88" t="str">
            <v>Paracatu</v>
          </cell>
          <cell r="B88">
            <v>2.5000000000000001E-2</v>
          </cell>
        </row>
        <row r="89">
          <cell r="A89" t="str">
            <v>Paraopeba</v>
          </cell>
          <cell r="B89">
            <v>0.03</v>
          </cell>
        </row>
        <row r="90">
          <cell r="A90" t="str">
            <v>Passos</v>
          </cell>
          <cell r="B90">
            <v>0.03</v>
          </cell>
        </row>
        <row r="91">
          <cell r="A91" t="str">
            <v>Patos de Minas</v>
          </cell>
          <cell r="B91">
            <v>0.02</v>
          </cell>
        </row>
        <row r="92">
          <cell r="A92" t="str">
            <v>Pedro Leopoldo</v>
          </cell>
          <cell r="B92">
            <v>0.02</v>
          </cell>
        </row>
        <row r="93">
          <cell r="A93" t="str">
            <v>Pirapetinga</v>
          </cell>
          <cell r="B93">
            <v>0.02</v>
          </cell>
        </row>
        <row r="94">
          <cell r="A94" t="str">
            <v>Pirapora</v>
          </cell>
          <cell r="B94">
            <v>0.05</v>
          </cell>
        </row>
        <row r="95">
          <cell r="A95" t="str">
            <v>Pitangui</v>
          </cell>
          <cell r="B95">
            <v>0.02</v>
          </cell>
        </row>
        <row r="96">
          <cell r="A96" t="str">
            <v>Piumhi</v>
          </cell>
          <cell r="B96">
            <v>0.05</v>
          </cell>
        </row>
        <row r="97">
          <cell r="A97" t="str">
            <v>Poço Fundo</v>
          </cell>
          <cell r="B97">
            <v>0.03</v>
          </cell>
        </row>
        <row r="98">
          <cell r="A98" t="str">
            <v>Poços de Caldas</v>
          </cell>
          <cell r="B98">
            <v>0.05</v>
          </cell>
        </row>
        <row r="99">
          <cell r="A99" t="str">
            <v>Pompéu</v>
          </cell>
          <cell r="B99">
            <v>0.02</v>
          </cell>
        </row>
        <row r="100">
          <cell r="A100" t="str">
            <v>Ponte Nova</v>
          </cell>
          <cell r="B100">
            <v>0.03</v>
          </cell>
        </row>
        <row r="101">
          <cell r="A101" t="str">
            <v>Porteirinha</v>
          </cell>
          <cell r="B101">
            <v>0.03</v>
          </cell>
        </row>
        <row r="102">
          <cell r="A102" t="str">
            <v>Pouso Alegre</v>
          </cell>
          <cell r="B102">
            <v>0.02</v>
          </cell>
        </row>
        <row r="103">
          <cell r="A103" t="str">
            <v>Resplendor</v>
          </cell>
          <cell r="B103">
            <v>0.05</v>
          </cell>
        </row>
        <row r="104">
          <cell r="A104" t="str">
            <v>Ribeirão das Neves</v>
          </cell>
          <cell r="B104">
            <v>0.04</v>
          </cell>
        </row>
        <row r="105">
          <cell r="A105" t="str">
            <v>Rio Novo</v>
          </cell>
          <cell r="B105">
            <v>0.05</v>
          </cell>
        </row>
        <row r="106">
          <cell r="A106" t="str">
            <v>Rio Pardo de Minas</v>
          </cell>
          <cell r="B106">
            <v>0.05</v>
          </cell>
        </row>
        <row r="107">
          <cell r="A107" t="str">
            <v>Sabará</v>
          </cell>
          <cell r="B107">
            <v>0.02</v>
          </cell>
        </row>
        <row r="108">
          <cell r="A108" t="str">
            <v>Sacramento</v>
          </cell>
          <cell r="B108">
            <v>0.03</v>
          </cell>
        </row>
        <row r="109">
          <cell r="A109" t="str">
            <v>Salinas</v>
          </cell>
          <cell r="B109">
            <v>0.04</v>
          </cell>
        </row>
        <row r="110">
          <cell r="A110" t="str">
            <v>Santa Luzia</v>
          </cell>
          <cell r="B110">
            <v>0.02</v>
          </cell>
        </row>
        <row r="111">
          <cell r="A111" t="str">
            <v>Santa Maria do Suaçui</v>
          </cell>
          <cell r="B111">
            <v>0.03</v>
          </cell>
        </row>
        <row r="112">
          <cell r="A112" t="str">
            <v>Santa Rita do Sapucaí</v>
          </cell>
          <cell r="B112">
            <v>0.03</v>
          </cell>
        </row>
        <row r="113">
          <cell r="A113" t="str">
            <v>Santa Vitória</v>
          </cell>
          <cell r="B113">
            <v>0.04</v>
          </cell>
        </row>
        <row r="114">
          <cell r="A114" t="str">
            <v>Santo Antônio do Monte</v>
          </cell>
          <cell r="B114">
            <v>0.03</v>
          </cell>
        </row>
        <row r="115">
          <cell r="A115" t="str">
            <v>Santos Dumont</v>
          </cell>
          <cell r="B115">
            <v>0.03</v>
          </cell>
        </row>
        <row r="116">
          <cell r="A116" t="str">
            <v>São Franciso</v>
          </cell>
          <cell r="B116">
            <v>0.02</v>
          </cell>
        </row>
        <row r="117">
          <cell r="A117" t="str">
            <v>São Gonçalo do Sapucaí</v>
          </cell>
          <cell r="B117">
            <v>0.02</v>
          </cell>
        </row>
        <row r="118">
          <cell r="A118" t="str">
            <v>São João da Ponte</v>
          </cell>
          <cell r="B118">
            <v>3.5000000000000003E-2</v>
          </cell>
        </row>
        <row r="119">
          <cell r="A119" t="str">
            <v>São João Del Rey</v>
          </cell>
          <cell r="B119">
            <v>0.02</v>
          </cell>
        </row>
        <row r="120">
          <cell r="A120" t="str">
            <v>São Joaquim de Bicas</v>
          </cell>
          <cell r="B120">
            <v>0.02</v>
          </cell>
        </row>
        <row r="121">
          <cell r="A121" t="str">
            <v>São Lourenço</v>
          </cell>
          <cell r="B121">
            <v>0.03</v>
          </cell>
        </row>
        <row r="122">
          <cell r="A122" t="str">
            <v>São Romão</v>
          </cell>
          <cell r="B122">
            <v>0.03</v>
          </cell>
        </row>
        <row r="123">
          <cell r="A123" t="str">
            <v>São Sebatião do Paraiso</v>
          </cell>
          <cell r="B123">
            <v>0.03</v>
          </cell>
        </row>
        <row r="124">
          <cell r="A124" t="str">
            <v>Sete Lagoas</v>
          </cell>
          <cell r="B124">
            <v>0.03</v>
          </cell>
        </row>
        <row r="125">
          <cell r="A125" t="str">
            <v>Taiobeiras</v>
          </cell>
          <cell r="B125">
            <v>0.03</v>
          </cell>
        </row>
        <row r="126">
          <cell r="A126" t="str">
            <v>Teófilo Otoni</v>
          </cell>
          <cell r="B126">
            <v>0.02</v>
          </cell>
        </row>
        <row r="127">
          <cell r="A127" t="str">
            <v>Timóteo</v>
          </cell>
          <cell r="B127">
            <v>0.03</v>
          </cell>
        </row>
        <row r="128">
          <cell r="A128" t="str">
            <v>Três Pontas</v>
          </cell>
          <cell r="B128">
            <v>2.5000000000000001E-2</v>
          </cell>
        </row>
        <row r="129">
          <cell r="A129" t="str">
            <v>Tupaciguara</v>
          </cell>
          <cell r="B129">
            <v>0.02</v>
          </cell>
        </row>
        <row r="130">
          <cell r="A130" t="str">
            <v>Turmalina</v>
          </cell>
          <cell r="B130">
            <v>0.03</v>
          </cell>
        </row>
        <row r="131">
          <cell r="A131" t="str">
            <v>Ubá</v>
          </cell>
          <cell r="B131">
            <v>0.03</v>
          </cell>
        </row>
        <row r="132">
          <cell r="A132" t="str">
            <v>Uberaba</v>
          </cell>
          <cell r="B132">
            <v>0.03</v>
          </cell>
        </row>
        <row r="133">
          <cell r="A133" t="str">
            <v>Uberlândia</v>
          </cell>
          <cell r="B133">
            <v>0.02</v>
          </cell>
        </row>
        <row r="134">
          <cell r="A134" t="str">
            <v>Varginha</v>
          </cell>
          <cell r="B134">
            <v>0.03</v>
          </cell>
        </row>
        <row r="135">
          <cell r="A135" t="str">
            <v>Vespasiano</v>
          </cell>
          <cell r="B135">
            <v>0.02</v>
          </cell>
        </row>
        <row r="136">
          <cell r="A136" t="str">
            <v>Viçosa</v>
          </cell>
          <cell r="B136">
            <v>0.03</v>
          </cell>
        </row>
      </sheetData>
      <sheetData sheetId="2">
        <row r="9">
          <cell r="BM9">
            <v>33.270000000000003</v>
          </cell>
        </row>
      </sheetData>
      <sheetData sheetId="3">
        <row r="7">
          <cell r="H7">
            <v>15.77</v>
          </cell>
        </row>
      </sheetData>
      <sheetData sheetId="4">
        <row r="21">
          <cell r="G21">
            <v>40.67</v>
          </cell>
        </row>
      </sheetData>
      <sheetData sheetId="5">
        <row r="7">
          <cell r="E7" t="str">
            <v>Almoxarife - 220 h</v>
          </cell>
        </row>
      </sheetData>
      <sheetData sheetId="6">
        <row r="3">
          <cell r="B3" t="str">
            <v>Alto Paranaiba</v>
          </cell>
          <cell r="C3">
            <v>19.440000000000001</v>
          </cell>
          <cell r="D3">
            <v>0</v>
          </cell>
          <cell r="E3">
            <v>0</v>
          </cell>
          <cell r="F3">
            <v>0</v>
          </cell>
          <cell r="G3">
            <v>219.02</v>
          </cell>
          <cell r="H3">
            <v>0</v>
          </cell>
        </row>
        <row r="4">
          <cell r="B4" t="str">
            <v>Araxá</v>
          </cell>
          <cell r="C4">
            <v>33.22</v>
          </cell>
          <cell r="D4">
            <v>0</v>
          </cell>
          <cell r="E4">
            <v>0</v>
          </cell>
          <cell r="F4">
            <v>0</v>
          </cell>
          <cell r="G4">
            <v>14</v>
          </cell>
          <cell r="H4">
            <v>0</v>
          </cell>
        </row>
        <row r="5">
          <cell r="B5" t="str">
            <v>Cataguases</v>
          </cell>
          <cell r="C5">
            <v>32.049999999999997</v>
          </cell>
          <cell r="D5">
            <v>0</v>
          </cell>
          <cell r="E5">
            <v>0</v>
          </cell>
          <cell r="F5">
            <v>0</v>
          </cell>
          <cell r="G5">
            <v>14</v>
          </cell>
          <cell r="H5">
            <v>0</v>
          </cell>
        </row>
        <row r="6">
          <cell r="B6" t="str">
            <v>Curvelo</v>
          </cell>
          <cell r="C6">
            <v>28.19</v>
          </cell>
          <cell r="D6">
            <v>0</v>
          </cell>
          <cell r="E6">
            <v>0</v>
          </cell>
          <cell r="F6">
            <v>0</v>
          </cell>
          <cell r="G6">
            <v>14</v>
          </cell>
          <cell r="H6">
            <v>0</v>
          </cell>
        </row>
        <row r="7">
          <cell r="B7" t="str">
            <v>Divinopolis</v>
          </cell>
          <cell r="C7">
            <v>28.19</v>
          </cell>
          <cell r="D7">
            <v>0</v>
          </cell>
          <cell r="E7">
            <v>0</v>
          </cell>
          <cell r="F7">
            <v>0</v>
          </cell>
          <cell r="G7">
            <v>14</v>
          </cell>
          <cell r="H7">
            <v>0</v>
          </cell>
        </row>
        <row r="8">
          <cell r="B8" t="str">
            <v>Fethemg Interior</v>
          </cell>
          <cell r="C8">
            <v>0</v>
          </cell>
          <cell r="D8">
            <v>8.43</v>
          </cell>
          <cell r="E8">
            <v>0</v>
          </cell>
          <cell r="F8">
            <v>0</v>
          </cell>
          <cell r="G8">
            <v>14</v>
          </cell>
          <cell r="H8">
            <v>0</v>
          </cell>
        </row>
        <row r="9">
          <cell r="B9" t="str">
            <v>Fethemg RM</v>
          </cell>
          <cell r="C9">
            <v>0</v>
          </cell>
          <cell r="D9">
            <v>8.43</v>
          </cell>
          <cell r="E9">
            <v>0</v>
          </cell>
          <cell r="F9">
            <v>0</v>
          </cell>
          <cell r="G9">
            <v>14</v>
          </cell>
          <cell r="H9">
            <v>0</v>
          </cell>
        </row>
        <row r="10">
          <cell r="B10" t="str">
            <v>Gov. Valadares</v>
          </cell>
          <cell r="C10">
            <v>28.19</v>
          </cell>
          <cell r="D10">
            <v>0</v>
          </cell>
          <cell r="E10">
            <v>0</v>
          </cell>
          <cell r="F10">
            <v>0</v>
          </cell>
          <cell r="G10">
            <v>14</v>
          </cell>
          <cell r="H10">
            <v>0</v>
          </cell>
        </row>
        <row r="11">
          <cell r="B11" t="str">
            <v>Itabira</v>
          </cell>
          <cell r="C11">
            <v>28.19</v>
          </cell>
          <cell r="D11">
            <v>0</v>
          </cell>
          <cell r="E11">
            <v>0</v>
          </cell>
          <cell r="F11">
            <v>0</v>
          </cell>
          <cell r="G11">
            <v>14</v>
          </cell>
          <cell r="H11">
            <v>0</v>
          </cell>
        </row>
        <row r="12">
          <cell r="B12" t="str">
            <v>Juiz de Fora</v>
          </cell>
          <cell r="C12">
            <v>17.5</v>
          </cell>
          <cell r="D12">
            <v>8.5</v>
          </cell>
          <cell r="E12">
            <v>0</v>
          </cell>
          <cell r="F12">
            <v>0</v>
          </cell>
          <cell r="G12">
            <v>10</v>
          </cell>
          <cell r="H12">
            <v>0</v>
          </cell>
        </row>
        <row r="13">
          <cell r="B13" t="str">
            <v>Montes Claros</v>
          </cell>
          <cell r="C13">
            <v>28.19</v>
          </cell>
          <cell r="D13">
            <v>0</v>
          </cell>
          <cell r="E13">
            <v>0</v>
          </cell>
          <cell r="F13">
            <v>0</v>
          </cell>
          <cell r="G13">
            <v>14</v>
          </cell>
          <cell r="H13">
            <v>0</v>
          </cell>
        </row>
        <row r="14">
          <cell r="B14" t="str">
            <v>Região de Divinopolis</v>
          </cell>
          <cell r="C14">
            <v>28.19</v>
          </cell>
          <cell r="D14">
            <v>0</v>
          </cell>
          <cell r="E14">
            <v>0</v>
          </cell>
          <cell r="F14">
            <v>0</v>
          </cell>
          <cell r="G14">
            <v>14</v>
          </cell>
          <cell r="H14">
            <v>0</v>
          </cell>
        </row>
        <row r="15">
          <cell r="B15" t="str">
            <v>Região de Juiz de Fora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</v>
          </cell>
          <cell r="H15">
            <v>0</v>
          </cell>
        </row>
        <row r="16">
          <cell r="B16" t="str">
            <v>Região de Ouro Preto</v>
          </cell>
          <cell r="C16">
            <v>28.19</v>
          </cell>
          <cell r="D16">
            <v>0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</row>
        <row r="17">
          <cell r="B17" t="str">
            <v>Região de São Lourenço</v>
          </cell>
          <cell r="C17">
            <v>26.62</v>
          </cell>
          <cell r="D17">
            <v>0</v>
          </cell>
          <cell r="E17">
            <v>0</v>
          </cell>
          <cell r="F17">
            <v>0</v>
          </cell>
          <cell r="G17">
            <v>12.7</v>
          </cell>
          <cell r="H17">
            <v>0</v>
          </cell>
        </row>
        <row r="18">
          <cell r="B18" t="str">
            <v>Região de Teófilo Otoni</v>
          </cell>
          <cell r="C18">
            <v>26.1</v>
          </cell>
          <cell r="D18">
            <v>0</v>
          </cell>
          <cell r="E18">
            <v>0</v>
          </cell>
          <cell r="F18">
            <v>0</v>
          </cell>
          <cell r="G18">
            <v>12.7</v>
          </cell>
          <cell r="H18">
            <v>0</v>
          </cell>
        </row>
        <row r="19">
          <cell r="B19" t="str">
            <v>Região Uberaba</v>
          </cell>
          <cell r="C19">
            <v>28.19</v>
          </cell>
          <cell r="D19">
            <v>0</v>
          </cell>
          <cell r="E19">
            <v>0</v>
          </cell>
          <cell r="F19">
            <v>0</v>
          </cell>
          <cell r="G19">
            <v>14</v>
          </cell>
          <cell r="H19">
            <v>0</v>
          </cell>
        </row>
        <row r="20">
          <cell r="B20" t="str">
            <v>São Lourenço</v>
          </cell>
          <cell r="C20">
            <v>26.62</v>
          </cell>
          <cell r="D20">
            <v>0</v>
          </cell>
          <cell r="E20">
            <v>0</v>
          </cell>
          <cell r="F20">
            <v>0</v>
          </cell>
          <cell r="G20">
            <v>12.7</v>
          </cell>
          <cell r="H20">
            <v>0</v>
          </cell>
        </row>
        <row r="21">
          <cell r="B21" t="str">
            <v>SEAC</v>
          </cell>
          <cell r="C21">
            <v>41.03</v>
          </cell>
          <cell r="D21">
            <v>8.43</v>
          </cell>
          <cell r="E21">
            <v>0</v>
          </cell>
          <cell r="F21">
            <v>0</v>
          </cell>
          <cell r="G21">
            <v>14</v>
          </cell>
          <cell r="H21">
            <v>0</v>
          </cell>
        </row>
        <row r="22">
          <cell r="B22" t="str">
            <v>SECI</v>
          </cell>
          <cell r="C22">
            <v>28.19</v>
          </cell>
          <cell r="D22">
            <v>0</v>
          </cell>
          <cell r="E22">
            <v>0</v>
          </cell>
          <cell r="F22">
            <v>0</v>
          </cell>
          <cell r="G22">
            <v>14</v>
          </cell>
          <cell r="H22">
            <v>0</v>
          </cell>
        </row>
        <row r="23">
          <cell r="B23" t="str">
            <v>Seethur</v>
          </cell>
          <cell r="C23">
            <v>28.19</v>
          </cell>
          <cell r="D23">
            <v>0</v>
          </cell>
          <cell r="E23">
            <v>0</v>
          </cell>
          <cell r="F23">
            <v>0</v>
          </cell>
          <cell r="G23">
            <v>14</v>
          </cell>
          <cell r="H23">
            <v>0</v>
          </cell>
        </row>
        <row r="24">
          <cell r="B24" t="str">
            <v>Sete Lagoas</v>
          </cell>
          <cell r="C24">
            <v>28.19</v>
          </cell>
          <cell r="D24">
            <v>0</v>
          </cell>
          <cell r="E24">
            <v>0</v>
          </cell>
          <cell r="F24">
            <v>0</v>
          </cell>
          <cell r="G24">
            <v>14</v>
          </cell>
          <cell r="H24">
            <v>0</v>
          </cell>
        </row>
        <row r="25">
          <cell r="B25" t="str">
            <v>Sethac Norte de Minas</v>
          </cell>
          <cell r="C25">
            <v>28.19</v>
          </cell>
          <cell r="D25">
            <v>0</v>
          </cell>
          <cell r="E25">
            <v>0</v>
          </cell>
          <cell r="F25">
            <v>0</v>
          </cell>
          <cell r="G25">
            <v>14</v>
          </cell>
          <cell r="H25">
            <v>0</v>
          </cell>
        </row>
        <row r="26">
          <cell r="B26" t="str">
            <v>SETTASPOC</v>
          </cell>
          <cell r="C26">
            <v>15.65</v>
          </cell>
          <cell r="D26">
            <v>0</v>
          </cell>
          <cell r="E26">
            <v>0</v>
          </cell>
          <cell r="F26">
            <v>0</v>
          </cell>
          <cell r="G26">
            <v>14</v>
          </cell>
          <cell r="H26">
            <v>0</v>
          </cell>
        </row>
        <row r="27">
          <cell r="B27" t="str">
            <v>SINDADOS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17</v>
          </cell>
          <cell r="H27">
            <v>0</v>
          </cell>
        </row>
        <row r="28">
          <cell r="B28" t="str">
            <v>Sind - Asseio</v>
          </cell>
          <cell r="C28">
            <v>0</v>
          </cell>
          <cell r="D28">
            <v>8.43</v>
          </cell>
          <cell r="E28">
            <v>41.03</v>
          </cell>
          <cell r="F28">
            <v>0</v>
          </cell>
          <cell r="G28">
            <v>14</v>
          </cell>
          <cell r="H28">
            <v>0</v>
          </cell>
        </row>
        <row r="29">
          <cell r="B29" t="str">
            <v>SINTEL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12.78</v>
          </cell>
          <cell r="H29">
            <v>0</v>
          </cell>
        </row>
        <row r="30">
          <cell r="B30" t="str">
            <v>SINTERT</v>
          </cell>
          <cell r="C30">
            <v>41.03</v>
          </cell>
          <cell r="D30">
            <v>8.43</v>
          </cell>
          <cell r="E30">
            <v>0</v>
          </cell>
          <cell r="F30">
            <v>0</v>
          </cell>
          <cell r="G30">
            <v>14</v>
          </cell>
          <cell r="H30">
            <v>0</v>
          </cell>
        </row>
        <row r="31">
          <cell r="B31" t="str">
            <v>Teófilo Otoni</v>
          </cell>
          <cell r="C31">
            <v>26.1</v>
          </cell>
          <cell r="D31">
            <v>0</v>
          </cell>
          <cell r="E31">
            <v>0</v>
          </cell>
          <cell r="F31">
            <v>0</v>
          </cell>
          <cell r="G31">
            <v>12.7</v>
          </cell>
          <cell r="H31">
            <v>0</v>
          </cell>
        </row>
        <row r="32">
          <cell r="B32" t="str">
            <v>Uberaba</v>
          </cell>
          <cell r="C32">
            <v>28.19</v>
          </cell>
          <cell r="D32">
            <v>0</v>
          </cell>
          <cell r="E32">
            <v>0</v>
          </cell>
          <cell r="F32">
            <v>0</v>
          </cell>
          <cell r="G32">
            <v>14</v>
          </cell>
          <cell r="H32">
            <v>0</v>
          </cell>
        </row>
        <row r="33">
          <cell r="B33" t="str">
            <v>Uberlândia</v>
          </cell>
          <cell r="C33">
            <v>19.440000000000001</v>
          </cell>
          <cell r="D33">
            <v>0</v>
          </cell>
          <cell r="E33">
            <v>0</v>
          </cell>
          <cell r="F33">
            <v>0</v>
          </cell>
          <cell r="G33">
            <v>219.02</v>
          </cell>
          <cell r="H33">
            <v>0</v>
          </cell>
        </row>
        <row r="34">
          <cell r="B34" t="str">
            <v>Vespasiano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14</v>
          </cell>
          <cell r="H34">
            <v>0</v>
          </cell>
        </row>
        <row r="35">
          <cell r="B35" t="str">
            <v>CCT Rodoviários de Belo Horizonte e RMBH + SEAC-MG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14</v>
          </cell>
          <cell r="H35">
            <v>0</v>
          </cell>
        </row>
        <row r="36">
          <cell r="B36" t="str">
            <v>FETTROMINAS + SEAC-MG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12.7</v>
          </cell>
          <cell r="H36">
            <v>0</v>
          </cell>
        </row>
        <row r="37">
          <cell r="B37" t="str">
            <v>Rodoviário de Lavras + SEAC-MG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14</v>
          </cell>
          <cell r="H37">
            <v>0</v>
          </cell>
        </row>
        <row r="38">
          <cell r="B38" t="str">
            <v>Rodoviários de Babacena + SEAC-MG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14</v>
          </cell>
          <cell r="H38">
            <v>0</v>
          </cell>
        </row>
        <row r="39">
          <cell r="B39" t="str">
            <v>Rodoviários de Belo Horizonte + SEAC-MG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14</v>
          </cell>
          <cell r="H39">
            <v>0</v>
          </cell>
        </row>
        <row r="40">
          <cell r="B40" t="str">
            <v>Rodoviários de Betim + SEAC-MG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14</v>
          </cell>
          <cell r="H40">
            <v>0</v>
          </cell>
        </row>
        <row r="41">
          <cell r="B41" t="str">
            <v>Rodoviários de Caratinga + SEAC-MG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12.7</v>
          </cell>
          <cell r="H41">
            <v>0</v>
          </cell>
        </row>
        <row r="42">
          <cell r="B42" t="str">
            <v>Rodoviários de Conselheiro Lafaiete + SEAC-MG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12.7</v>
          </cell>
          <cell r="H42">
            <v>0</v>
          </cell>
        </row>
        <row r="43">
          <cell r="B43" t="str">
            <v>Rodoviários de Contagem + SEAC-MG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14</v>
          </cell>
          <cell r="H43">
            <v>0</v>
          </cell>
        </row>
        <row r="44">
          <cell r="B44" t="str">
            <v>Rodoviários de Divinópolis + SEAC-MG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14</v>
          </cell>
          <cell r="H44">
            <v>0</v>
          </cell>
        </row>
        <row r="45">
          <cell r="B45" t="str">
            <v>Rodoviários de Governador Valadares + SEAC-MG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14</v>
          </cell>
          <cell r="H45">
            <v>0</v>
          </cell>
        </row>
        <row r="46">
          <cell r="B46" t="str">
            <v>Rodoviários de Ituiutaba + SEAC-MG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14</v>
          </cell>
          <cell r="H46">
            <v>0</v>
          </cell>
        </row>
        <row r="47">
          <cell r="B47" t="str">
            <v>Rodoviários de Juiz de Fora + SEAC-MG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14</v>
          </cell>
          <cell r="H47">
            <v>0</v>
          </cell>
        </row>
        <row r="48">
          <cell r="B48" t="str">
            <v>Rodoviários de Juiz de Fora + SIEPS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10.1</v>
          </cell>
          <cell r="H48">
            <v>0</v>
          </cell>
        </row>
        <row r="49">
          <cell r="B49" t="str">
            <v>Rodoviários de Montes Claros + SEAC-MG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14</v>
          </cell>
          <cell r="H49">
            <v>0</v>
          </cell>
        </row>
        <row r="50">
          <cell r="B50" t="str">
            <v>Rodoviários de Passos + SEAC-MG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14</v>
          </cell>
          <cell r="H50">
            <v>0</v>
          </cell>
        </row>
        <row r="51">
          <cell r="B51" t="str">
            <v>Rodoviários de Patos de Minas + SEAC-MG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14</v>
          </cell>
          <cell r="H51">
            <v>0</v>
          </cell>
        </row>
        <row r="52">
          <cell r="B52" t="str">
            <v>Rodoviários de Poços de Caldas + SEAC-MG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12.7</v>
          </cell>
          <cell r="H52">
            <v>0</v>
          </cell>
        </row>
        <row r="53">
          <cell r="B53" t="str">
            <v>Rodoviários de Pouso Alegre + SEAC-MG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12.7</v>
          </cell>
          <cell r="H53">
            <v>0</v>
          </cell>
        </row>
        <row r="54">
          <cell r="B54" t="str">
            <v>Rodoviários de São João Del Rei + SEAC-MG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9.8000000000000007</v>
          </cell>
          <cell r="H54">
            <v>0</v>
          </cell>
        </row>
        <row r="55">
          <cell r="B55" t="str">
            <v>Rodoviários de Sete Lagoas + SEAC-MG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14</v>
          </cell>
          <cell r="H55">
            <v>0</v>
          </cell>
        </row>
        <row r="56">
          <cell r="B56" t="str">
            <v>Rodoviários de Teófilo Otoni + SEAC-MG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9.8000000000000007</v>
          </cell>
          <cell r="H56">
            <v>0</v>
          </cell>
        </row>
        <row r="57">
          <cell r="B57" t="str">
            <v>Rodoviários de Uberaba + SEAC-MG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14</v>
          </cell>
          <cell r="H57">
            <v>0</v>
          </cell>
        </row>
        <row r="58">
          <cell r="B58" t="str">
            <v>Rodoviários de Uberlândia + SEAC-MG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14</v>
          </cell>
          <cell r="H58">
            <v>0</v>
          </cell>
        </row>
        <row r="62">
          <cell r="B62" t="str">
            <v>Alfenas</v>
          </cell>
          <cell r="C62">
            <v>3.1</v>
          </cell>
          <cell r="D62">
            <v>1.1000000000000001</v>
          </cell>
          <cell r="E62">
            <v>4.2</v>
          </cell>
        </row>
        <row r="63">
          <cell r="B63" t="str">
            <v>Almenara</v>
          </cell>
          <cell r="C63">
            <v>3.1</v>
          </cell>
          <cell r="D63">
            <v>1.1000000000000001</v>
          </cell>
          <cell r="E63">
            <v>4.2</v>
          </cell>
        </row>
        <row r="64">
          <cell r="B64" t="str">
            <v>Araçuaí</v>
          </cell>
          <cell r="C64">
            <v>3.1</v>
          </cell>
          <cell r="D64">
            <v>1.1000000000000001</v>
          </cell>
          <cell r="E64">
            <v>4.2</v>
          </cell>
        </row>
        <row r="65">
          <cell r="B65" t="str">
            <v>Araguari</v>
          </cell>
          <cell r="C65">
            <v>3.1</v>
          </cell>
          <cell r="D65">
            <v>1.1000000000000001</v>
          </cell>
          <cell r="E65">
            <v>4.2</v>
          </cell>
        </row>
        <row r="66">
          <cell r="B66" t="str">
            <v>Araxá</v>
          </cell>
          <cell r="C66">
            <v>3.1</v>
          </cell>
          <cell r="D66">
            <v>1.1000000000000001</v>
          </cell>
          <cell r="E66">
            <v>4.2</v>
          </cell>
        </row>
        <row r="67">
          <cell r="B67" t="str">
            <v>Arcos</v>
          </cell>
          <cell r="C67">
            <v>3.1</v>
          </cell>
          <cell r="D67">
            <v>1.1000000000000001</v>
          </cell>
          <cell r="E67">
            <v>4.2</v>
          </cell>
        </row>
        <row r="68">
          <cell r="B68" t="str">
            <v>Arinos</v>
          </cell>
          <cell r="C68">
            <v>3.1</v>
          </cell>
          <cell r="D68">
            <v>1.1000000000000001</v>
          </cell>
          <cell r="E68">
            <v>4.2</v>
          </cell>
        </row>
        <row r="69">
          <cell r="B69" t="str">
            <v>Barbacena</v>
          </cell>
          <cell r="C69">
            <v>3.1</v>
          </cell>
          <cell r="D69">
            <v>1.1000000000000001</v>
          </cell>
          <cell r="E69">
            <v>4.2</v>
          </cell>
        </row>
        <row r="70">
          <cell r="B70" t="str">
            <v>Belo Horizonte</v>
          </cell>
          <cell r="C70">
            <v>3.1</v>
          </cell>
          <cell r="D70">
            <v>1.1000000000000001</v>
          </cell>
          <cell r="E70">
            <v>4.2</v>
          </cell>
        </row>
        <row r="71">
          <cell r="B71" t="str">
            <v>Betim</v>
          </cell>
          <cell r="C71">
            <v>3.1</v>
          </cell>
          <cell r="D71">
            <v>1.1000000000000001</v>
          </cell>
          <cell r="E71">
            <v>4.2</v>
          </cell>
        </row>
        <row r="72">
          <cell r="B72" t="str">
            <v>Caeté</v>
          </cell>
          <cell r="C72">
            <v>3.1</v>
          </cell>
          <cell r="D72">
            <v>1.1000000000000001</v>
          </cell>
          <cell r="E72">
            <v>4.2</v>
          </cell>
        </row>
        <row r="73">
          <cell r="B73" t="str">
            <v>Campo Belo</v>
          </cell>
          <cell r="C73">
            <v>3.1</v>
          </cell>
          <cell r="D73">
            <v>1.1000000000000001</v>
          </cell>
          <cell r="E73">
            <v>4.2</v>
          </cell>
        </row>
        <row r="74">
          <cell r="B74" t="str">
            <v>Canápolis</v>
          </cell>
          <cell r="C74">
            <v>3.1</v>
          </cell>
          <cell r="D74">
            <v>1.1000000000000001</v>
          </cell>
          <cell r="E74">
            <v>4.2</v>
          </cell>
        </row>
        <row r="75">
          <cell r="B75" t="str">
            <v>Capinópolis</v>
          </cell>
          <cell r="C75">
            <v>3.1</v>
          </cell>
          <cell r="D75">
            <v>1.1000000000000001</v>
          </cell>
          <cell r="E75">
            <v>4.2</v>
          </cell>
        </row>
        <row r="76">
          <cell r="B76" t="str">
            <v>Carangola</v>
          </cell>
          <cell r="C76">
            <v>3.1</v>
          </cell>
          <cell r="D76">
            <v>1.1000000000000001</v>
          </cell>
          <cell r="E76">
            <v>4.2</v>
          </cell>
        </row>
        <row r="77">
          <cell r="B77" t="str">
            <v>Caratinga</v>
          </cell>
          <cell r="C77">
            <v>3.1</v>
          </cell>
          <cell r="D77">
            <v>1.1000000000000001</v>
          </cell>
          <cell r="E77">
            <v>4.2</v>
          </cell>
        </row>
        <row r="78">
          <cell r="B78" t="str">
            <v>Congonhas</v>
          </cell>
          <cell r="C78">
            <v>3.1</v>
          </cell>
          <cell r="D78">
            <v>1.1000000000000001</v>
          </cell>
          <cell r="E78">
            <v>4.2</v>
          </cell>
        </row>
        <row r="79">
          <cell r="B79" t="str">
            <v>Conquista</v>
          </cell>
          <cell r="C79">
            <v>3.1</v>
          </cell>
          <cell r="D79">
            <v>1.1000000000000001</v>
          </cell>
          <cell r="E79">
            <v>4.2</v>
          </cell>
        </row>
        <row r="80">
          <cell r="B80" t="str">
            <v>Conselheiro Lafaiete</v>
          </cell>
          <cell r="C80">
            <v>3.1</v>
          </cell>
          <cell r="D80">
            <v>1.1000000000000001</v>
          </cell>
          <cell r="E80">
            <v>4.2</v>
          </cell>
        </row>
        <row r="81">
          <cell r="B81" t="str">
            <v>Conselheiro Pena</v>
          </cell>
          <cell r="C81">
            <v>3.1</v>
          </cell>
          <cell r="D81">
            <v>1.1000000000000001</v>
          </cell>
          <cell r="E81">
            <v>4.2</v>
          </cell>
        </row>
        <row r="82">
          <cell r="B82" t="str">
            <v>Contagem</v>
          </cell>
          <cell r="C82">
            <v>3.1</v>
          </cell>
          <cell r="D82">
            <v>1.1000000000000001</v>
          </cell>
          <cell r="E82">
            <v>4.2</v>
          </cell>
        </row>
        <row r="83">
          <cell r="B83" t="str">
            <v>Contagem.</v>
          </cell>
          <cell r="C83">
            <v>3.1</v>
          </cell>
          <cell r="D83">
            <v>1.1000000000000001</v>
          </cell>
          <cell r="E83">
            <v>4.2</v>
          </cell>
        </row>
        <row r="84">
          <cell r="B84" t="str">
            <v>Diamantina</v>
          </cell>
          <cell r="C84">
            <v>3.1</v>
          </cell>
          <cell r="D84">
            <v>1.1000000000000001</v>
          </cell>
          <cell r="E84">
            <v>4.2</v>
          </cell>
        </row>
        <row r="85">
          <cell r="B85" t="str">
            <v>Divinópolis</v>
          </cell>
          <cell r="C85">
            <v>3.1</v>
          </cell>
          <cell r="D85">
            <v>1.1000000000000001</v>
          </cell>
          <cell r="E85">
            <v>4.2</v>
          </cell>
        </row>
        <row r="86">
          <cell r="B86" t="str">
            <v>Formiga</v>
          </cell>
          <cell r="C86">
            <v>3.1</v>
          </cell>
          <cell r="D86">
            <v>1.1000000000000001</v>
          </cell>
          <cell r="E86">
            <v>4.2</v>
          </cell>
        </row>
        <row r="87">
          <cell r="B87" t="str">
            <v>Governador Valadares</v>
          </cell>
          <cell r="C87">
            <v>3.1</v>
          </cell>
          <cell r="D87">
            <v>1.1000000000000001</v>
          </cell>
          <cell r="E87">
            <v>4.2</v>
          </cell>
        </row>
        <row r="88">
          <cell r="B88" t="str">
            <v>Ibiá</v>
          </cell>
          <cell r="C88">
            <v>3.1</v>
          </cell>
          <cell r="D88">
            <v>1.1000000000000001</v>
          </cell>
          <cell r="E88">
            <v>4.2</v>
          </cell>
        </row>
        <row r="89">
          <cell r="B89" t="str">
            <v>Ibirité</v>
          </cell>
          <cell r="C89">
            <v>3.1</v>
          </cell>
          <cell r="D89">
            <v>1.1000000000000001</v>
          </cell>
          <cell r="E89">
            <v>4.2</v>
          </cell>
        </row>
        <row r="90">
          <cell r="B90" t="str">
            <v>Ipatinga</v>
          </cell>
          <cell r="C90">
            <v>3.1</v>
          </cell>
          <cell r="D90">
            <v>1.1000000000000001</v>
          </cell>
          <cell r="E90">
            <v>4.2</v>
          </cell>
        </row>
        <row r="91">
          <cell r="B91" t="str">
            <v>Itabira</v>
          </cell>
          <cell r="C91">
            <v>3.1</v>
          </cell>
          <cell r="D91">
            <v>1.1000000000000001</v>
          </cell>
          <cell r="E91">
            <v>4.2</v>
          </cell>
        </row>
        <row r="92">
          <cell r="B92" t="str">
            <v>Itajubá</v>
          </cell>
          <cell r="C92">
            <v>3.1</v>
          </cell>
          <cell r="D92">
            <v>1.1000000000000001</v>
          </cell>
          <cell r="E92">
            <v>4.2</v>
          </cell>
        </row>
        <row r="93">
          <cell r="B93" t="str">
            <v>Itambacuri</v>
          </cell>
          <cell r="C93">
            <v>3.1</v>
          </cell>
          <cell r="D93">
            <v>1.1000000000000001</v>
          </cell>
          <cell r="E93">
            <v>4.2</v>
          </cell>
        </row>
        <row r="94">
          <cell r="B94" t="str">
            <v>Itamonte</v>
          </cell>
          <cell r="C94">
            <v>3.1</v>
          </cell>
          <cell r="D94">
            <v>1.1000000000000001</v>
          </cell>
          <cell r="E94">
            <v>4.2</v>
          </cell>
        </row>
        <row r="95">
          <cell r="B95" t="str">
            <v>Itaúna</v>
          </cell>
          <cell r="C95">
            <v>3.1</v>
          </cell>
          <cell r="D95">
            <v>1.1000000000000001</v>
          </cell>
          <cell r="E95">
            <v>4.2</v>
          </cell>
        </row>
        <row r="96">
          <cell r="B96" t="str">
            <v>Ituiutaba</v>
          </cell>
          <cell r="C96">
            <v>3.1</v>
          </cell>
          <cell r="D96">
            <v>1.1000000000000001</v>
          </cell>
          <cell r="E96">
            <v>4.2</v>
          </cell>
        </row>
        <row r="97">
          <cell r="B97" t="str">
            <v>Janaúba</v>
          </cell>
          <cell r="C97">
            <v>3.1</v>
          </cell>
          <cell r="D97">
            <v>1.1000000000000001</v>
          </cell>
          <cell r="E97">
            <v>4.2</v>
          </cell>
        </row>
        <row r="98">
          <cell r="B98" t="str">
            <v>Januária</v>
          </cell>
          <cell r="C98">
            <v>3.1</v>
          </cell>
          <cell r="D98">
            <v>1.1000000000000001</v>
          </cell>
          <cell r="E98">
            <v>4.2</v>
          </cell>
        </row>
        <row r="99">
          <cell r="B99" t="str">
            <v>Juiz de Fora</v>
          </cell>
          <cell r="C99">
            <v>3.1</v>
          </cell>
          <cell r="D99">
            <v>1.1000000000000001</v>
          </cell>
          <cell r="E99">
            <v>4.2</v>
          </cell>
        </row>
        <row r="100">
          <cell r="B100" t="str">
            <v>Lavras</v>
          </cell>
          <cell r="C100">
            <v>3.1</v>
          </cell>
          <cell r="D100">
            <v>1.1000000000000001</v>
          </cell>
          <cell r="E100">
            <v>4.2</v>
          </cell>
        </row>
        <row r="101">
          <cell r="B101" t="str">
            <v>Machado</v>
          </cell>
          <cell r="C101">
            <v>3.1</v>
          </cell>
          <cell r="D101">
            <v>1.1000000000000001</v>
          </cell>
          <cell r="E101">
            <v>4.2</v>
          </cell>
        </row>
        <row r="102">
          <cell r="B102" t="str">
            <v>Machado.</v>
          </cell>
          <cell r="C102">
            <v>3.1</v>
          </cell>
          <cell r="D102">
            <v>1.1000000000000001</v>
          </cell>
          <cell r="E102">
            <v>4.2</v>
          </cell>
        </row>
        <row r="103">
          <cell r="B103" t="str">
            <v>Manga</v>
          </cell>
          <cell r="C103">
            <v>3.1</v>
          </cell>
          <cell r="D103">
            <v>1.1000000000000001</v>
          </cell>
          <cell r="E103">
            <v>4.2</v>
          </cell>
        </row>
        <row r="104">
          <cell r="B104" t="str">
            <v>Miraí</v>
          </cell>
          <cell r="C104">
            <v>3.1</v>
          </cell>
          <cell r="D104">
            <v>1.1000000000000001</v>
          </cell>
          <cell r="E104">
            <v>4.2</v>
          </cell>
        </row>
        <row r="105">
          <cell r="B105" t="str">
            <v>Montes Claros</v>
          </cell>
          <cell r="C105">
            <v>3.1</v>
          </cell>
          <cell r="D105">
            <v>1.1000000000000001</v>
          </cell>
          <cell r="E105">
            <v>4.2</v>
          </cell>
        </row>
        <row r="106">
          <cell r="B106" t="str">
            <v>Morada Nova de Minas</v>
          </cell>
          <cell r="C106">
            <v>3.1</v>
          </cell>
          <cell r="D106">
            <v>1.1000000000000001</v>
          </cell>
          <cell r="E106">
            <v>4.2</v>
          </cell>
        </row>
        <row r="107">
          <cell r="B107" t="str">
            <v>Muriaé</v>
          </cell>
          <cell r="C107">
            <v>3.1</v>
          </cell>
          <cell r="D107">
            <v>1.1000000000000001</v>
          </cell>
          <cell r="E107">
            <v>4.2</v>
          </cell>
        </row>
        <row r="108">
          <cell r="B108" t="str">
            <v>Nova Lima</v>
          </cell>
          <cell r="C108">
            <v>3.1</v>
          </cell>
          <cell r="D108">
            <v>1.1000000000000001</v>
          </cell>
          <cell r="E108">
            <v>4.2</v>
          </cell>
        </row>
        <row r="109">
          <cell r="B109" t="str">
            <v>Nova Lima.</v>
          </cell>
          <cell r="C109">
            <v>3.1</v>
          </cell>
          <cell r="D109">
            <v>1.1000000000000001</v>
          </cell>
          <cell r="E109">
            <v>4.2</v>
          </cell>
        </row>
        <row r="110">
          <cell r="B110" t="str">
            <v>Nova Ponte</v>
          </cell>
          <cell r="C110">
            <v>3.1</v>
          </cell>
          <cell r="D110">
            <v>1.1000000000000001</v>
          </cell>
          <cell r="E110">
            <v>4.2</v>
          </cell>
        </row>
        <row r="111">
          <cell r="B111" t="str">
            <v>Nova Serrana</v>
          </cell>
          <cell r="C111">
            <v>3.1</v>
          </cell>
          <cell r="D111">
            <v>1.1000000000000001</v>
          </cell>
          <cell r="E111">
            <v>4.2</v>
          </cell>
        </row>
        <row r="112">
          <cell r="B112" t="str">
            <v>Oliveira</v>
          </cell>
          <cell r="C112">
            <v>3.1</v>
          </cell>
          <cell r="D112">
            <v>1.1000000000000001</v>
          </cell>
          <cell r="E112">
            <v>4.2</v>
          </cell>
        </row>
        <row r="113">
          <cell r="B113" t="str">
            <v>Ouro Preto</v>
          </cell>
          <cell r="C113">
            <v>3.1</v>
          </cell>
          <cell r="D113">
            <v>1.1000000000000001</v>
          </cell>
          <cell r="E113">
            <v>4.2</v>
          </cell>
        </row>
        <row r="114">
          <cell r="B114" t="str">
            <v>Passos</v>
          </cell>
          <cell r="C114">
            <v>3.1</v>
          </cell>
          <cell r="D114">
            <v>1.1000000000000001</v>
          </cell>
          <cell r="E114">
            <v>4.2</v>
          </cell>
        </row>
        <row r="115">
          <cell r="B115" t="str">
            <v>Patos de Minas</v>
          </cell>
          <cell r="C115">
            <v>3.1</v>
          </cell>
          <cell r="D115">
            <v>1.1000000000000001</v>
          </cell>
          <cell r="E115">
            <v>4.2</v>
          </cell>
        </row>
        <row r="116">
          <cell r="B116" t="str">
            <v>Pedro Leopoldo</v>
          </cell>
          <cell r="C116">
            <v>3.1</v>
          </cell>
          <cell r="D116">
            <v>1.1000000000000001</v>
          </cell>
          <cell r="E116">
            <v>4.2</v>
          </cell>
        </row>
        <row r="117">
          <cell r="B117" t="str">
            <v>Pirapetinga</v>
          </cell>
          <cell r="C117">
            <v>3.1</v>
          </cell>
          <cell r="D117">
            <v>1.1000000000000001</v>
          </cell>
          <cell r="E117">
            <v>4.2</v>
          </cell>
        </row>
        <row r="118">
          <cell r="B118" t="str">
            <v>Pitangui</v>
          </cell>
          <cell r="C118">
            <v>3.1</v>
          </cell>
          <cell r="D118">
            <v>1.1000000000000001</v>
          </cell>
          <cell r="E118">
            <v>4.2</v>
          </cell>
        </row>
        <row r="119">
          <cell r="B119" t="str">
            <v>Poços de Caldas</v>
          </cell>
          <cell r="C119">
            <v>3.1</v>
          </cell>
          <cell r="D119">
            <v>1.1000000000000001</v>
          </cell>
          <cell r="E119">
            <v>4.2</v>
          </cell>
        </row>
        <row r="120">
          <cell r="B120" t="str">
            <v>Ponte Nova</v>
          </cell>
          <cell r="C120">
            <v>3.1</v>
          </cell>
          <cell r="D120">
            <v>1.1000000000000001</v>
          </cell>
          <cell r="E120">
            <v>4.2</v>
          </cell>
        </row>
        <row r="121">
          <cell r="B121" t="str">
            <v>Pouso Alegre</v>
          </cell>
          <cell r="C121">
            <v>3.1</v>
          </cell>
          <cell r="D121">
            <v>1.1000000000000001</v>
          </cell>
          <cell r="E121">
            <v>4.2</v>
          </cell>
        </row>
        <row r="122">
          <cell r="B122" t="str">
            <v>Ribeirão das Neves</v>
          </cell>
          <cell r="C122">
            <v>3.1</v>
          </cell>
          <cell r="D122">
            <v>1.1000000000000001</v>
          </cell>
          <cell r="E122">
            <v>4.2</v>
          </cell>
        </row>
        <row r="123">
          <cell r="B123" t="str">
            <v>Sabará</v>
          </cell>
          <cell r="C123">
            <v>3.1</v>
          </cell>
          <cell r="D123">
            <v>1.1000000000000001</v>
          </cell>
          <cell r="E123">
            <v>4.2</v>
          </cell>
        </row>
        <row r="124">
          <cell r="B124" t="str">
            <v>Santa Luzia</v>
          </cell>
          <cell r="C124">
            <v>3.1</v>
          </cell>
          <cell r="D124">
            <v>1.1000000000000001</v>
          </cell>
          <cell r="E124">
            <v>4.2</v>
          </cell>
        </row>
        <row r="125">
          <cell r="B125" t="str">
            <v>Santa Rita do Sapucaí</v>
          </cell>
          <cell r="C125">
            <v>3.1</v>
          </cell>
          <cell r="D125">
            <v>1.1000000000000001</v>
          </cell>
          <cell r="E125">
            <v>4.2</v>
          </cell>
        </row>
        <row r="126">
          <cell r="B126" t="str">
            <v>Santo Antônio do Monte</v>
          </cell>
          <cell r="C126">
            <v>3.1</v>
          </cell>
          <cell r="D126">
            <v>1.1000000000000001</v>
          </cell>
          <cell r="E126">
            <v>4.2</v>
          </cell>
        </row>
        <row r="127">
          <cell r="B127" t="str">
            <v>Santos Dumont</v>
          </cell>
          <cell r="C127">
            <v>3.1</v>
          </cell>
          <cell r="D127">
            <v>1.1000000000000001</v>
          </cell>
          <cell r="E127">
            <v>4.2</v>
          </cell>
        </row>
        <row r="128">
          <cell r="B128" t="str">
            <v>São Gonçalo do Sapucaí</v>
          </cell>
          <cell r="C128">
            <v>3.1</v>
          </cell>
          <cell r="D128">
            <v>1.1000000000000001</v>
          </cell>
          <cell r="E128">
            <v>4.2</v>
          </cell>
        </row>
        <row r="129">
          <cell r="B129" t="str">
            <v>São João da Ponte</v>
          </cell>
          <cell r="C129">
            <v>3.1</v>
          </cell>
          <cell r="D129">
            <v>1.1000000000000001</v>
          </cell>
          <cell r="E129">
            <v>4.2</v>
          </cell>
        </row>
        <row r="130">
          <cell r="B130" t="str">
            <v>São João Del Rey</v>
          </cell>
          <cell r="C130">
            <v>3.1</v>
          </cell>
          <cell r="D130">
            <v>1.1000000000000001</v>
          </cell>
          <cell r="E130">
            <v>4.2</v>
          </cell>
        </row>
        <row r="131">
          <cell r="B131" t="str">
            <v>Sete Lagoas</v>
          </cell>
          <cell r="C131">
            <v>3.1</v>
          </cell>
          <cell r="D131">
            <v>1.1000000000000001</v>
          </cell>
          <cell r="E131">
            <v>4.2</v>
          </cell>
        </row>
        <row r="132">
          <cell r="B132" t="str">
            <v>Teófilo Otoni</v>
          </cell>
          <cell r="C132">
            <v>3.1</v>
          </cell>
          <cell r="D132">
            <v>1.1000000000000001</v>
          </cell>
          <cell r="E132">
            <v>4.2</v>
          </cell>
        </row>
        <row r="133">
          <cell r="B133" t="str">
            <v>Três Pontas</v>
          </cell>
          <cell r="C133">
            <v>3.1</v>
          </cell>
          <cell r="D133">
            <v>1.1000000000000001</v>
          </cell>
          <cell r="E133">
            <v>4.2</v>
          </cell>
        </row>
        <row r="134">
          <cell r="B134" t="str">
            <v>Tupaciguara</v>
          </cell>
          <cell r="C134">
            <v>3.1</v>
          </cell>
          <cell r="D134">
            <v>1.1000000000000001</v>
          </cell>
          <cell r="E134">
            <v>4.2</v>
          </cell>
        </row>
        <row r="135">
          <cell r="B135" t="str">
            <v>Ubá</v>
          </cell>
          <cell r="C135">
            <v>3.1</v>
          </cell>
          <cell r="D135">
            <v>1.1000000000000001</v>
          </cell>
          <cell r="E135">
            <v>4.2</v>
          </cell>
        </row>
        <row r="136">
          <cell r="B136" t="str">
            <v>Uberaba</v>
          </cell>
          <cell r="C136">
            <v>3.1</v>
          </cell>
          <cell r="D136">
            <v>1.1000000000000001</v>
          </cell>
          <cell r="E136">
            <v>4.2</v>
          </cell>
        </row>
        <row r="137">
          <cell r="B137" t="str">
            <v>Uberaba.</v>
          </cell>
          <cell r="C137">
            <v>3.1</v>
          </cell>
          <cell r="D137">
            <v>1.1000000000000001</v>
          </cell>
          <cell r="E137">
            <v>4.2</v>
          </cell>
        </row>
        <row r="138">
          <cell r="B138" t="str">
            <v>Uberlândia</v>
          </cell>
          <cell r="C138">
            <v>3.1</v>
          </cell>
          <cell r="D138">
            <v>1.1000000000000001</v>
          </cell>
          <cell r="E138">
            <v>4.2</v>
          </cell>
        </row>
        <row r="139">
          <cell r="B139" t="str">
            <v>Uberlândia.</v>
          </cell>
          <cell r="C139">
            <v>3.1</v>
          </cell>
          <cell r="D139">
            <v>1.1000000000000001</v>
          </cell>
          <cell r="E139">
            <v>4.2</v>
          </cell>
        </row>
        <row r="140">
          <cell r="B140" t="str">
            <v>Uberlândia..</v>
          </cell>
          <cell r="C140">
            <v>3.1</v>
          </cell>
          <cell r="D140">
            <v>1.1000000000000001</v>
          </cell>
          <cell r="E140">
            <v>4.2</v>
          </cell>
        </row>
        <row r="141">
          <cell r="B141" t="str">
            <v>Varginha</v>
          </cell>
          <cell r="C141">
            <v>3.1</v>
          </cell>
          <cell r="D141">
            <v>1.1000000000000001</v>
          </cell>
          <cell r="E141">
            <v>4.2</v>
          </cell>
        </row>
        <row r="142">
          <cell r="B142" t="str">
            <v>Vespasiano</v>
          </cell>
          <cell r="C142">
            <v>3.1</v>
          </cell>
          <cell r="D142">
            <v>1.1000000000000001</v>
          </cell>
          <cell r="E142">
            <v>4.2</v>
          </cell>
        </row>
        <row r="143">
          <cell r="B143" t="str">
            <v>Viçosa</v>
          </cell>
          <cell r="C143">
            <v>3.1</v>
          </cell>
          <cell r="D143">
            <v>1.1000000000000001</v>
          </cell>
          <cell r="E143">
            <v>4.2</v>
          </cell>
        </row>
      </sheetData>
      <sheetData sheetId="7" refreshError="1"/>
      <sheetData sheetId="8" refreshError="1"/>
      <sheetData sheetId="9" refreshError="1"/>
      <sheetData sheetId="10">
        <row r="5">
          <cell r="C5">
            <v>0.2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 LIMPEZA"/>
      <sheetName val="Uniforme Limpeza"/>
      <sheetName val="Equipamentos  TOTAL"/>
      <sheetName val="PRODUTOS DE LIMPEZA"/>
      <sheetName val="Materiais de Consumo"/>
      <sheetName val="CCT"/>
      <sheetName val="PARÂMETRO"/>
      <sheetName val="Resumo Geral"/>
      <sheetName val="Resumo Cat"/>
      <sheetName val="TOTALIZADORA MÓDULO"/>
      <sheetName val="BASE DADOS MODULO 4 E 5"/>
      <sheetName val="CARGOS BH"/>
      <sheetName val="Enc. Limpeza BH"/>
      <sheetName val="Limp. de vidros BH"/>
      <sheetName val="Serv. Limpeza 220h  BH"/>
      <sheetName val="Serv. Limpeza 110h BH"/>
      <sheetName val="CARGOS Aguas Formosas "/>
      <sheetName val="Serv. Limp. Aguas Formosa 220h "/>
      <sheetName val="CARGOS Aiuruoca"/>
      <sheetName val="Serv. Limpeza 110h Aiuruoca"/>
      <sheetName val="CARGOS Alfenas"/>
      <sheetName val="Serv. Limp. Alfenas 220h"/>
      <sheetName val="CARGOS Almenara"/>
      <sheetName val="Serv. Limpeza Almenara 220"/>
      <sheetName val="CARGOS Andradas"/>
      <sheetName val="Serv. Limpeza 110 Andradas"/>
      <sheetName val="CARGOS Araçuaí"/>
      <sheetName val="Serv. Limpeza 110h Araçuaí"/>
      <sheetName val="CARGOS Araguari"/>
      <sheetName val="Serv. Limpeza Araguari 220 "/>
      <sheetName val="CARGOS Araxá"/>
      <sheetName val="Serv. Limpeza Araxá 220 "/>
      <sheetName val="CARGOS Arcos"/>
      <sheetName val="Serv. Limp Arcos  55  "/>
      <sheetName val="CARGOS Arinos"/>
      <sheetName val="Serv. Limp.Arinos 55h "/>
      <sheetName val="CARGOS Barbacena"/>
      <sheetName val="Serv. Limpeza Barbacena 220 "/>
      <sheetName val="CARGOS Betim"/>
      <sheetName val="Serv. Limpeza Betim 220"/>
      <sheetName val="CARGOS Boa Esperança"/>
      <sheetName val="Serv. Limpeza 110 Boa Esperança"/>
      <sheetName val="CARGOS Caeté"/>
      <sheetName val="Serv. Limpeza 110 Caeté"/>
      <sheetName val="CARGOS Campo Belo"/>
      <sheetName val="Serv. Limp. Campo Belo 220h "/>
      <sheetName val="CARGOS Capelina"/>
      <sheetName val="Serv. Limp. Capelinha 55h  "/>
      <sheetName val="CARGOS Carangola"/>
      <sheetName val="Serv. Limp. Carangola 220h"/>
      <sheetName val="CARGOS Caratinga"/>
      <sheetName val="Serv. Limp. Caratinga 220h"/>
      <sheetName val="CARGOS Carmop. de Minas"/>
      <sheetName val="Serv. Limp.Carmop. de Mina55h  "/>
      <sheetName val="CARGOS Carmo do Paranaíba "/>
      <sheetName val="Serv. Limpeza Carmo Paran  220 "/>
      <sheetName val="CARGOS Cássia"/>
      <sheetName val="Serv. Limp.Cássia  220 "/>
      <sheetName val="CARGOS Cláudio"/>
      <sheetName val="Serv. Limp. Cláudio 55h"/>
      <sheetName val="CARGOS Congonhas"/>
      <sheetName val="Serv. Limpeza Congonhas 220 "/>
      <sheetName val="CARGOS Conquista"/>
      <sheetName val="Serv. Limpeza Conquista 110h "/>
      <sheetName val="CARGOS Cons. Lafaiete"/>
      <sheetName val="Serv. Limpeza Cons. Lafaiet 220"/>
      <sheetName val="CARGOS Cons. Pena"/>
      <sheetName val="Serv. Limp Cons. Pena 55 "/>
      <sheetName val="CARGOS Contagem"/>
      <sheetName val="Serv. Limpeza Contagem 220 "/>
      <sheetName val="CARGOS Corinto"/>
      <sheetName val="Serv. Limpeza Corinto 55h"/>
      <sheetName val="CARGOS Coromandel"/>
      <sheetName val="Serv. Limpeza Coromandel 55h "/>
      <sheetName val="CARGOS Diamantina"/>
      <sheetName val="Serv. Limp. Diamantina 220h "/>
      <sheetName val="CARGOS Divinópolis"/>
      <sheetName val="Serv. Limp. Divinópolis 220h"/>
      <sheetName val="CARGOS Formiga"/>
      <sheetName val="Serv. Limpeza Formiga 220 "/>
      <sheetName val="Serv. Limpeza Formiga110h "/>
      <sheetName val="CARGOS Frutal"/>
      <sheetName val="Serv. Limpeza Frutal 55h"/>
      <sheetName val="CARGOS Gov. Valadares"/>
      <sheetName val="Serv. Limpeza Gov. Valada 220  "/>
      <sheetName val="Serv. Limpeza 110h Gov. Valadar"/>
      <sheetName val="CARGOS Guanhães"/>
      <sheetName val="Serv. Limpeza Guanhães 55h"/>
      <sheetName val="CARGOS Ibiá"/>
      <sheetName val="Serv. Limpeza Ibiá 55h"/>
      <sheetName val="CARGOS Ibiraci"/>
      <sheetName val="Serv. Limpeza Ibiraci 55h"/>
      <sheetName val="CARGOS Ibirité"/>
      <sheetName val="Serv. Limpeza Ibirité 220 "/>
      <sheetName val="CARGOS Igarapé"/>
      <sheetName val="Serv. Limp. Igarape 55h"/>
      <sheetName val="CARGOS Ipatinga"/>
      <sheetName val="Serv. Limpeza Ipatinga 220  "/>
      <sheetName val="CARGOS Itabira"/>
      <sheetName val="Serv. Limpeza 110 Itabira"/>
      <sheetName val="CARGOS Itabirito"/>
      <sheetName val="Serv. Limpeza Itabirito 220h  "/>
      <sheetName val="CARGOS Itaguara"/>
      <sheetName val="Serv. Limp.Itaguara 55h  "/>
      <sheetName val="CARGOS Itajuba"/>
      <sheetName val="Serv. Limpeza Itajubá 220  "/>
      <sheetName val="CARGOS Itambacuri"/>
      <sheetName val="Serv. Limp.Itambacuri 55"/>
      <sheetName val="CARGOS Itamonte"/>
      <sheetName val="Serv. Limpeza Itamonte 55h "/>
      <sheetName val="CARGOS Itaúna"/>
      <sheetName val="Serv. Limpeza Itaúna 220 "/>
      <sheetName val="CARGOS Ituiutaba"/>
      <sheetName val="Serv. Limpeza Ituiutaba 220 "/>
      <sheetName val="CARGOS Iturama"/>
      <sheetName val="Serv. Limpeza 110 Iturama"/>
      <sheetName val="CARGOS Janaúba"/>
      <sheetName val="Serv. Limpeza Janaúba 220 "/>
      <sheetName val="CARGOS Januária"/>
      <sheetName val="Serv. Limpeza Januária 220  "/>
      <sheetName val="CARGOS João Pinheiro"/>
      <sheetName val="Serv. Limpeza João Pinhei 220  "/>
      <sheetName val="CARGOS Juiz de Fora"/>
      <sheetName val="Serv. Limpeza Juiz de Fora 220"/>
      <sheetName val="CARGOS Lambari"/>
      <sheetName val="Serv. Limp. Lambari 55h  "/>
      <sheetName val="CARGOS Lavras"/>
      <sheetName val="Serv. Limpeza Lavras  220"/>
      <sheetName val="CARGOS Luz"/>
      <sheetName val="Serv. Limp. Luz 55h "/>
      <sheetName val="CARGOS Machado"/>
      <sheetName val="Serv. Limpeza 110h Machado"/>
      <sheetName val="CARGOS Manga"/>
      <sheetName val="Serv. Limpeza Manga 220"/>
      <sheetName val="CARGOS Martinho Campos"/>
      <sheetName val="Serv. Limp. Martinho Campos 55"/>
      <sheetName val="CARGOS Mateus Leme"/>
      <sheetName val="Serv. Limpeza Mateus Leme 220 "/>
      <sheetName val="CARGOS Minas Novas"/>
      <sheetName val="Serv. Limp. Minas Novas 55h  "/>
      <sheetName val="CARGOS Miradouro"/>
      <sheetName val="Serv. Limpeza 55 Miradouro"/>
      <sheetName val="CARGOS Miraí"/>
      <sheetName val="Serv. Limp. Miraí 55h "/>
      <sheetName val="CARGOS Monte Azul"/>
      <sheetName val="Serv. Limp. Monte Azul 55h "/>
      <sheetName val="CARGOS Montes Claros"/>
      <sheetName val="Serv. Limpeza Montes Claros 220"/>
      <sheetName val="CARGOS Muriaé"/>
      <sheetName val="Serv. Limpeza 110h Muriaé"/>
      <sheetName val="CARGOS Nova Lima"/>
      <sheetName val="Serv. Limpeza Nova Lima 220"/>
      <sheetName val="CARGOS Nova Ponte"/>
      <sheetName val="Serv. Limpeza Nova Ponte 220 "/>
      <sheetName val="CARGOS Nova Serrana"/>
      <sheetName val="Serv. Limpeza Nova Serrana 55h"/>
      <sheetName val="CARGOS Oliveira"/>
      <sheetName val="Serv. Limpeza 110 Oliveira"/>
      <sheetName val="CARGOS Ouro Fino"/>
      <sheetName val="Serv. Limp. Ouro Fino 55h  "/>
      <sheetName val="CARGOS Ouro Preto"/>
      <sheetName val="Serv. Limpeza Ouro Preto 220 "/>
      <sheetName val="CARGOS Pará de Minas"/>
      <sheetName val="Serv. Limpeza Pará de Minas 220"/>
      <sheetName val="CARGOS Passos"/>
      <sheetName val="Serv. Limpeza Passos 220"/>
      <sheetName val="CARGOS Patos de Minas"/>
      <sheetName val="Serv. Limpeza Patos de Mina220 "/>
      <sheetName val="Serv. Limpeza 110h Patos de Min"/>
      <sheetName val="CARGOS Pedro Leopoldo"/>
      <sheetName val="Serv. Limpeza Pedro Leopoldo220"/>
      <sheetName val="CARGOS Pitangui"/>
      <sheetName val="Serv. Limpeza Pitangui  55h"/>
      <sheetName val="CARGOS Piunhi"/>
      <sheetName val="Serv. Limpeza Piunhi  55h "/>
      <sheetName val="CARGOS Poço Fundo"/>
      <sheetName val="Serv. Limpeza Poço Fundo 55h "/>
      <sheetName val="CARGOS Poços de Caldas"/>
      <sheetName val="Serv. Limpeza Poços Caldas 220"/>
      <sheetName val="CARGOS Ponte Nova"/>
      <sheetName val="Serv. Limpeza Ponte Nova 220"/>
      <sheetName val="CARGOS Porteirinha"/>
      <sheetName val="Serv. Limpeza 110h Porteirinha"/>
      <sheetName val="CARGOS Pouso Alegre"/>
      <sheetName val="Serv. Limpeza Pouso Alegre 220h"/>
      <sheetName val="CARGOS Resplendor"/>
      <sheetName val="Serv. Limp. Resplendor 55"/>
      <sheetName val="CARGOS Ribeirão das Neves"/>
      <sheetName val="Serv. Limpeza Rib. das Neve 220"/>
      <sheetName val="Serv. Limpeza 110 Rib das Neves"/>
      <sheetName val="CARGOS Sabará"/>
      <sheetName val="Serv. Limpeza 110 Sabará"/>
      <sheetName val="CARGOS Sacramento"/>
      <sheetName val="Serv. Limpeza 110 Sacramento"/>
      <sheetName val="CARGOS Salinas"/>
      <sheetName val="Serv. Limpeza Salinas 55"/>
      <sheetName val="CARGOS Santa Rita"/>
      <sheetName val="Serv. Limpeza Santa Rita 55 "/>
      <sheetName val="CARGOS Santa Vitória"/>
      <sheetName val="Serv. Limpeza Santa Vitória 55 "/>
      <sheetName val="CARGOS Santo Ant. Monte"/>
      <sheetName val="Serv. Limp. Santo Ant. do M 220"/>
      <sheetName val="CARGOS São Francisco"/>
      <sheetName val="Serv. Limp. São Franc. 220"/>
      <sheetName val="CARGOS São Gonçalo do Sapucaí"/>
      <sheetName val="Serv. Limp. São Gonçalo Sapuc55"/>
      <sheetName val="CARGOS São João da Ponte"/>
      <sheetName val="Serv. Limp. Saõ João Ponte 55"/>
      <sheetName val="CARGOS São João Del Rei"/>
      <sheetName val="Serv. Lim São João Del Rei 220 "/>
      <sheetName val="CARGOS São Lourenço"/>
      <sheetName val="Serv. Limpeza 110 São Lourenço "/>
      <sheetName val="CARGOS São Sebastião do Paraíso"/>
      <sheetName val="Serv. Limp. São Seb. Paraís 220"/>
      <sheetName val="CARGOS Sete Lagoas"/>
      <sheetName val="Serv. Limpeza Sete Lagoas 220"/>
      <sheetName val="CARGOS Teófilo Otoni"/>
      <sheetName val="Serv. Limpeza Teóf. Otoni 220"/>
      <sheetName val="CARGOS Tupaciguara"/>
      <sheetName val="Serv. Limpeza 110 Tupaciguara"/>
      <sheetName val="CARGOS Três Pontas"/>
      <sheetName val="Serv. Limpeza 110 Tres Pontas"/>
      <sheetName val="CARGOS Uba"/>
      <sheetName val="Serv. Limpeza Ubá 220"/>
      <sheetName val="CARGOS Uberaba"/>
      <sheetName val="Serv. Limpeza Uberaba 220 "/>
      <sheetName val="Serv. Limpeza 110 Uberaba"/>
      <sheetName val="CARGOS Uberlândia"/>
      <sheetName val="Serv. Limpeza Uberlandia 220 "/>
      <sheetName val="CARGOS Varginha"/>
      <sheetName val="Serv. Limpeza Varginha 220"/>
      <sheetName val="CARGOS Vespasiano"/>
      <sheetName val="Serv. Limpeza Vespasiano 220"/>
      <sheetName val="CARGOS Viçosa"/>
      <sheetName val="Serv. Limp. Viçosa 220"/>
    </sheetNames>
    <sheetDataSet>
      <sheetData sheetId="0">
        <row r="1">
          <cell r="A1" t="str">
            <v>Comarca</v>
          </cell>
          <cell r="B1" t="str">
            <v>Limpeza (%)</v>
          </cell>
        </row>
        <row r="2">
          <cell r="A2" t="str">
            <v>Abre Campo</v>
          </cell>
          <cell r="B2">
            <v>0.02</v>
          </cell>
        </row>
        <row r="3">
          <cell r="A3" t="str">
            <v>Águas Formosas</v>
          </cell>
          <cell r="B3">
            <v>0.05</v>
          </cell>
        </row>
        <row r="4">
          <cell r="A4" t="str">
            <v>Aiuruoca</v>
          </cell>
          <cell r="B4">
            <v>0.03</v>
          </cell>
        </row>
        <row r="5">
          <cell r="A5" t="str">
            <v>Alfenas</v>
          </cell>
          <cell r="B5">
            <v>0.05</v>
          </cell>
        </row>
        <row r="6">
          <cell r="A6" t="str">
            <v>Almenara</v>
          </cell>
          <cell r="B6">
            <v>0.05</v>
          </cell>
        </row>
        <row r="7">
          <cell r="A7" t="str">
            <v>Andradas</v>
          </cell>
          <cell r="B7">
            <v>0.05</v>
          </cell>
        </row>
        <row r="8">
          <cell r="A8" t="str">
            <v>Araçuaí</v>
          </cell>
          <cell r="B8">
            <v>0.03</v>
          </cell>
        </row>
        <row r="9">
          <cell r="A9" t="str">
            <v>Araguari</v>
          </cell>
          <cell r="B9">
            <v>0.03</v>
          </cell>
        </row>
        <row r="10">
          <cell r="A10" t="str">
            <v>Araxá</v>
          </cell>
          <cell r="B10">
            <v>0.02</v>
          </cell>
        </row>
        <row r="11">
          <cell r="A11" t="str">
            <v>Arcos</v>
          </cell>
          <cell r="B11">
            <v>0.02</v>
          </cell>
        </row>
        <row r="12">
          <cell r="A12" t="str">
            <v>Arinos</v>
          </cell>
          <cell r="B12">
            <v>0.03</v>
          </cell>
        </row>
        <row r="13">
          <cell r="A13" t="str">
            <v>Barbacena</v>
          </cell>
          <cell r="B13">
            <v>2.5000000000000001E-2</v>
          </cell>
        </row>
        <row r="14">
          <cell r="A14" t="str">
            <v>Belo Horizonte</v>
          </cell>
          <cell r="B14">
            <v>0.05</v>
          </cell>
        </row>
        <row r="15">
          <cell r="A15" t="str">
            <v>Betim</v>
          </cell>
          <cell r="B15">
            <v>2.5000000000000001E-2</v>
          </cell>
        </row>
        <row r="16">
          <cell r="A16" t="str">
            <v>Bicas</v>
          </cell>
          <cell r="B16">
            <v>0.02</v>
          </cell>
        </row>
        <row r="17">
          <cell r="A17" t="str">
            <v>Boa Esperança</v>
          </cell>
          <cell r="B17">
            <v>0.04</v>
          </cell>
        </row>
        <row r="18">
          <cell r="A18" t="str">
            <v>Caeté</v>
          </cell>
          <cell r="B18">
            <v>0.03</v>
          </cell>
        </row>
        <row r="19">
          <cell r="A19" t="str">
            <v>Campanha</v>
          </cell>
          <cell r="B19">
            <v>0.03</v>
          </cell>
        </row>
        <row r="20">
          <cell r="A20" t="str">
            <v>Campo Belo</v>
          </cell>
          <cell r="B20">
            <v>0.03</v>
          </cell>
        </row>
        <row r="21">
          <cell r="A21" t="str">
            <v>Canápolis</v>
          </cell>
          <cell r="B21">
            <v>0.05</v>
          </cell>
        </row>
        <row r="22">
          <cell r="A22" t="str">
            <v>Capelinha</v>
          </cell>
          <cell r="B22">
            <v>0.03</v>
          </cell>
        </row>
        <row r="23">
          <cell r="A23" t="str">
            <v>Carangola</v>
          </cell>
          <cell r="B23">
            <v>0.05</v>
          </cell>
        </row>
        <row r="24">
          <cell r="A24" t="str">
            <v>Caratinga</v>
          </cell>
          <cell r="B24">
            <v>0.03</v>
          </cell>
        </row>
        <row r="25">
          <cell r="A25" t="str">
            <v>Carmo do Paranaíba</v>
          </cell>
          <cell r="B25">
            <v>0.03</v>
          </cell>
        </row>
        <row r="26">
          <cell r="A26" t="str">
            <v>Carmópolis de Minas</v>
          </cell>
          <cell r="B26">
            <v>0.05</v>
          </cell>
        </row>
        <row r="27">
          <cell r="A27" t="str">
            <v>Cássia</v>
          </cell>
          <cell r="B27">
            <v>0.03</v>
          </cell>
        </row>
        <row r="28">
          <cell r="A28" t="str">
            <v>Cataguases</v>
          </cell>
          <cell r="B28">
            <v>0.03</v>
          </cell>
        </row>
        <row r="29">
          <cell r="A29" t="str">
            <v>Cláudio</v>
          </cell>
          <cell r="B29">
            <v>0.03</v>
          </cell>
        </row>
        <row r="30">
          <cell r="A30" t="str">
            <v>Congonhas</v>
          </cell>
          <cell r="B30">
            <v>0.05</v>
          </cell>
        </row>
        <row r="31">
          <cell r="A31" t="str">
            <v>Conquista</v>
          </cell>
          <cell r="B31">
            <v>0.05</v>
          </cell>
        </row>
        <row r="32">
          <cell r="A32" t="str">
            <v>Conselheiro Lafaiete</v>
          </cell>
          <cell r="B32">
            <v>0.03</v>
          </cell>
        </row>
        <row r="33">
          <cell r="A33" t="str">
            <v>Conselheiro Pena</v>
          </cell>
          <cell r="B33">
            <v>0.03</v>
          </cell>
        </row>
        <row r="34">
          <cell r="A34" t="str">
            <v>Contagem</v>
          </cell>
          <cell r="B34">
            <v>0.02</v>
          </cell>
        </row>
        <row r="35">
          <cell r="A35" t="str">
            <v>Corinto</v>
          </cell>
          <cell r="B35">
            <v>0.03</v>
          </cell>
        </row>
        <row r="36">
          <cell r="A36" t="str">
            <v>Coromandel</v>
          </cell>
          <cell r="B36">
            <v>0.05</v>
          </cell>
        </row>
        <row r="37">
          <cell r="A37" t="str">
            <v>Coronel Fabriciano</v>
          </cell>
          <cell r="B37">
            <v>0.05</v>
          </cell>
        </row>
        <row r="38">
          <cell r="A38" t="str">
            <v>Curvelo</v>
          </cell>
          <cell r="B38">
            <v>0.03</v>
          </cell>
        </row>
        <row r="39">
          <cell r="A39" t="str">
            <v>Diamantina</v>
          </cell>
          <cell r="B39">
            <v>0.03</v>
          </cell>
        </row>
        <row r="40">
          <cell r="A40" t="str">
            <v>Divinópolis</v>
          </cell>
          <cell r="B40">
            <v>0.03</v>
          </cell>
        </row>
        <row r="41">
          <cell r="A41" t="str">
            <v>Dores do Indaiá</v>
          </cell>
          <cell r="B41">
            <v>0.02</v>
          </cell>
        </row>
        <row r="42">
          <cell r="A42" t="str">
            <v>Formiga</v>
          </cell>
          <cell r="B42">
            <v>0.02</v>
          </cell>
        </row>
        <row r="43">
          <cell r="A43" t="str">
            <v>Frutal</v>
          </cell>
          <cell r="B43">
            <v>0.02</v>
          </cell>
        </row>
        <row r="44">
          <cell r="A44" t="str">
            <v>Governador Valadares</v>
          </cell>
          <cell r="B44">
            <v>0.05</v>
          </cell>
        </row>
        <row r="45">
          <cell r="A45" t="str">
            <v>Guanhães</v>
          </cell>
          <cell r="B45">
            <v>0.05</v>
          </cell>
        </row>
        <row r="46">
          <cell r="A46" t="str">
            <v>Ibiá</v>
          </cell>
          <cell r="B46">
            <v>0.02</v>
          </cell>
        </row>
        <row r="47">
          <cell r="A47" t="str">
            <v>Ibiraci</v>
          </cell>
          <cell r="B47">
            <v>0.03</v>
          </cell>
        </row>
        <row r="48">
          <cell r="A48" t="str">
            <v>Ibirité</v>
          </cell>
          <cell r="B48">
            <v>0.02</v>
          </cell>
        </row>
        <row r="49">
          <cell r="A49" t="str">
            <v>Igarapé</v>
          </cell>
          <cell r="B49">
            <v>0.02</v>
          </cell>
        </row>
        <row r="50">
          <cell r="A50" t="str">
            <v>Ipatinga</v>
          </cell>
          <cell r="B50">
            <v>0.03</v>
          </cell>
        </row>
        <row r="51">
          <cell r="A51" t="str">
            <v>Itabira</v>
          </cell>
          <cell r="B51">
            <v>0.03</v>
          </cell>
        </row>
        <row r="52">
          <cell r="A52" t="str">
            <v>Itabirito</v>
          </cell>
          <cell r="B52">
            <v>0.03</v>
          </cell>
        </row>
        <row r="53">
          <cell r="A53" t="str">
            <v>Itaguara</v>
          </cell>
          <cell r="B53">
            <v>0.05</v>
          </cell>
        </row>
        <row r="54">
          <cell r="A54" t="str">
            <v>Itajubá</v>
          </cell>
          <cell r="B54">
            <v>0.02</v>
          </cell>
        </row>
        <row r="55">
          <cell r="A55" t="str">
            <v>Itambacuri</v>
          </cell>
          <cell r="B55">
            <v>0.03</v>
          </cell>
        </row>
        <row r="56">
          <cell r="A56" t="str">
            <v>Itamonte</v>
          </cell>
          <cell r="B56">
            <v>0.03</v>
          </cell>
        </row>
        <row r="57">
          <cell r="A57" t="str">
            <v>Itanhomi</v>
          </cell>
          <cell r="B57">
            <v>0.04</v>
          </cell>
        </row>
        <row r="58">
          <cell r="A58" t="str">
            <v>Itaúna</v>
          </cell>
          <cell r="B58">
            <v>0.02</v>
          </cell>
        </row>
        <row r="59">
          <cell r="A59" t="str">
            <v>Ituiutaba</v>
          </cell>
          <cell r="B59">
            <v>0.04</v>
          </cell>
        </row>
        <row r="60">
          <cell r="A60" t="str">
            <v>Iturama</v>
          </cell>
          <cell r="B60">
            <v>0.03</v>
          </cell>
        </row>
        <row r="61">
          <cell r="A61" t="str">
            <v>Janaúba</v>
          </cell>
          <cell r="B61">
            <v>0.02</v>
          </cell>
        </row>
        <row r="62">
          <cell r="A62" t="str">
            <v>Januária</v>
          </cell>
          <cell r="B62">
            <v>0.03</v>
          </cell>
        </row>
        <row r="63">
          <cell r="A63" t="str">
            <v>João Pinheiro</v>
          </cell>
          <cell r="B63">
            <v>0.03</v>
          </cell>
        </row>
        <row r="64">
          <cell r="A64" t="str">
            <v>Juiz de Fora</v>
          </cell>
          <cell r="B64">
            <v>0.03</v>
          </cell>
        </row>
        <row r="65">
          <cell r="A65" t="str">
            <v>Lambari</v>
          </cell>
          <cell r="B65">
            <v>0.03</v>
          </cell>
        </row>
        <row r="66">
          <cell r="A66" t="str">
            <v>Lavras</v>
          </cell>
          <cell r="B66">
            <v>0.03</v>
          </cell>
        </row>
        <row r="67">
          <cell r="A67" t="str">
            <v>Leopoldina</v>
          </cell>
          <cell r="B67">
            <v>0.03</v>
          </cell>
        </row>
        <row r="68">
          <cell r="A68" t="str">
            <v>Luz</v>
          </cell>
          <cell r="B68">
            <v>0.03</v>
          </cell>
        </row>
        <row r="69">
          <cell r="A69" t="str">
            <v>Machado</v>
          </cell>
          <cell r="B69">
            <v>0.02</v>
          </cell>
        </row>
        <row r="70">
          <cell r="A70" t="str">
            <v>Malacacheta</v>
          </cell>
          <cell r="B70">
            <v>0.05</v>
          </cell>
        </row>
        <row r="71">
          <cell r="A71" t="str">
            <v>Manga</v>
          </cell>
          <cell r="B71">
            <v>0.03</v>
          </cell>
        </row>
        <row r="72">
          <cell r="A72" t="str">
            <v>Mariana</v>
          </cell>
          <cell r="B72">
            <v>0.03</v>
          </cell>
        </row>
        <row r="73">
          <cell r="A73" t="str">
            <v>Martinho Campos</v>
          </cell>
          <cell r="B73">
            <v>0.05</v>
          </cell>
        </row>
        <row r="74">
          <cell r="A74" t="str">
            <v>Mateus Leme</v>
          </cell>
          <cell r="B74">
            <v>0.02</v>
          </cell>
        </row>
        <row r="75">
          <cell r="A75" t="str">
            <v>Matozinhos</v>
          </cell>
          <cell r="B75">
            <v>0.02</v>
          </cell>
        </row>
        <row r="76">
          <cell r="A76" t="str">
            <v>Minas Novas</v>
          </cell>
          <cell r="B76">
            <v>0.03</v>
          </cell>
        </row>
        <row r="77">
          <cell r="A77" t="str">
            <v>Miradouro</v>
          </cell>
          <cell r="B77">
            <v>0.05</v>
          </cell>
        </row>
        <row r="78">
          <cell r="A78" t="str">
            <v>Miraí</v>
          </cell>
          <cell r="B78">
            <v>0.03</v>
          </cell>
        </row>
        <row r="79">
          <cell r="A79" t="str">
            <v>Monte Azul</v>
          </cell>
          <cell r="B79">
            <v>0.03</v>
          </cell>
        </row>
        <row r="80">
          <cell r="A80" t="str">
            <v>Montes Claros</v>
          </cell>
          <cell r="B80">
            <v>0.03</v>
          </cell>
        </row>
        <row r="81">
          <cell r="A81" t="str">
            <v>Morada Nova de Minas</v>
          </cell>
          <cell r="B81">
            <v>0.02</v>
          </cell>
        </row>
        <row r="82">
          <cell r="A82" t="str">
            <v>Muriaé</v>
          </cell>
          <cell r="B82">
            <v>0.03</v>
          </cell>
        </row>
        <row r="83">
          <cell r="A83" t="str">
            <v>Muzambinho</v>
          </cell>
          <cell r="B83">
            <v>0.03</v>
          </cell>
        </row>
        <row r="84">
          <cell r="A84" t="str">
            <v>Nova Era</v>
          </cell>
          <cell r="B84">
            <v>0.03</v>
          </cell>
        </row>
        <row r="85">
          <cell r="A85" t="str">
            <v>Nova Lima</v>
          </cell>
          <cell r="B85">
            <v>0.03</v>
          </cell>
        </row>
        <row r="86">
          <cell r="A86" t="str">
            <v>Nova Ponte</v>
          </cell>
          <cell r="B86">
            <v>0.02</v>
          </cell>
        </row>
        <row r="87">
          <cell r="A87" t="str">
            <v>Nova Serrana</v>
          </cell>
          <cell r="B87">
            <v>0.02</v>
          </cell>
        </row>
        <row r="88">
          <cell r="A88" t="str">
            <v>Oliveira</v>
          </cell>
          <cell r="B88">
            <v>0.03</v>
          </cell>
        </row>
        <row r="89">
          <cell r="A89" t="str">
            <v>Ouro Fino</v>
          </cell>
          <cell r="B89">
            <v>0.05</v>
          </cell>
        </row>
        <row r="90">
          <cell r="A90" t="str">
            <v>Ouro Preto</v>
          </cell>
          <cell r="B90">
            <v>0.03</v>
          </cell>
        </row>
        <row r="91">
          <cell r="A91" t="str">
            <v>Pará de Minas</v>
          </cell>
          <cell r="B91">
            <v>0.03</v>
          </cell>
        </row>
        <row r="92">
          <cell r="A92" t="str">
            <v>Paracatu</v>
          </cell>
          <cell r="B92">
            <v>0.02</v>
          </cell>
        </row>
        <row r="93">
          <cell r="A93" t="str">
            <v>Paraopeba</v>
          </cell>
          <cell r="B93">
            <v>0.03</v>
          </cell>
        </row>
        <row r="94">
          <cell r="A94" t="str">
            <v>Passos</v>
          </cell>
          <cell r="B94">
            <v>0.03</v>
          </cell>
        </row>
        <row r="95">
          <cell r="A95" t="str">
            <v>Patos de Minas</v>
          </cell>
          <cell r="B95">
            <v>0.02</v>
          </cell>
        </row>
        <row r="96">
          <cell r="A96" t="str">
            <v>Pedro Leopoldo</v>
          </cell>
          <cell r="B96">
            <v>0.02</v>
          </cell>
        </row>
        <row r="97">
          <cell r="A97" t="str">
            <v>Pirapetinga</v>
          </cell>
          <cell r="B97">
            <v>0.02</v>
          </cell>
        </row>
        <row r="98">
          <cell r="A98" t="str">
            <v>Pirapora</v>
          </cell>
          <cell r="B98">
            <v>0.05</v>
          </cell>
        </row>
        <row r="99">
          <cell r="A99" t="str">
            <v>Pitangui</v>
          </cell>
          <cell r="B99">
            <v>0.02</v>
          </cell>
        </row>
        <row r="100">
          <cell r="A100" t="str">
            <v>Piunhi</v>
          </cell>
          <cell r="B100">
            <v>0.05</v>
          </cell>
        </row>
        <row r="101">
          <cell r="A101" t="str">
            <v>Poço Fundo</v>
          </cell>
          <cell r="B101">
            <v>0.03</v>
          </cell>
        </row>
        <row r="102">
          <cell r="A102" t="str">
            <v>Poços de Caldas</v>
          </cell>
          <cell r="B102">
            <v>0.05</v>
          </cell>
        </row>
        <row r="103">
          <cell r="A103" t="str">
            <v>Pompéu</v>
          </cell>
          <cell r="B103">
            <v>0.02</v>
          </cell>
        </row>
        <row r="104">
          <cell r="A104" t="str">
            <v>Ponte Nova</v>
          </cell>
          <cell r="B104">
            <v>0.03</v>
          </cell>
        </row>
        <row r="105">
          <cell r="A105" t="str">
            <v>Porteirinha</v>
          </cell>
          <cell r="B105">
            <v>0.03</v>
          </cell>
        </row>
        <row r="106">
          <cell r="A106" t="str">
            <v>Pouso Alegre</v>
          </cell>
          <cell r="B106">
            <v>0.02</v>
          </cell>
        </row>
        <row r="107">
          <cell r="A107" t="str">
            <v>Resplendor</v>
          </cell>
          <cell r="B107">
            <v>0.05</v>
          </cell>
        </row>
        <row r="108">
          <cell r="A108" t="str">
            <v>Ribeirão das Neves</v>
          </cell>
          <cell r="B108">
            <v>0.05</v>
          </cell>
        </row>
        <row r="109">
          <cell r="A109" t="str">
            <v>Rio Novo</v>
          </cell>
          <cell r="B109">
            <v>0.05</v>
          </cell>
        </row>
        <row r="110">
          <cell r="A110" t="str">
            <v>Rio Pardo de Minas</v>
          </cell>
          <cell r="B110">
            <v>0.05</v>
          </cell>
        </row>
        <row r="111">
          <cell r="A111" t="str">
            <v>Sabará</v>
          </cell>
          <cell r="B111">
            <v>0.02</v>
          </cell>
        </row>
        <row r="112">
          <cell r="A112" t="str">
            <v>Sacramento</v>
          </cell>
          <cell r="B112">
            <v>0.03</v>
          </cell>
        </row>
        <row r="113">
          <cell r="A113" t="str">
            <v>Salinas</v>
          </cell>
          <cell r="B113">
            <v>0.03</v>
          </cell>
        </row>
        <row r="114">
          <cell r="A114" t="str">
            <v>Santa Luzia</v>
          </cell>
          <cell r="B114">
            <v>0.05</v>
          </cell>
        </row>
        <row r="115">
          <cell r="A115" t="str">
            <v>Santa Maria do Suaçui</v>
          </cell>
          <cell r="B115">
            <v>0.05</v>
          </cell>
        </row>
        <row r="116">
          <cell r="A116" t="str">
            <v>Santa Rita do Sapucaí</v>
          </cell>
          <cell r="B116">
            <v>0.03</v>
          </cell>
        </row>
        <row r="117">
          <cell r="A117" t="str">
            <v>Santa Vitória</v>
          </cell>
          <cell r="B117">
            <v>0.04</v>
          </cell>
        </row>
        <row r="118">
          <cell r="A118" t="str">
            <v>Santo Antônio do Monte</v>
          </cell>
          <cell r="B118">
            <v>0.03</v>
          </cell>
        </row>
        <row r="119">
          <cell r="A119" t="str">
            <v>Santos Dumont</v>
          </cell>
          <cell r="B119">
            <v>0.03</v>
          </cell>
        </row>
        <row r="120">
          <cell r="A120" t="str">
            <v>São Francisco</v>
          </cell>
          <cell r="B120">
            <v>0.02</v>
          </cell>
        </row>
        <row r="121">
          <cell r="A121" t="str">
            <v>São Gonçalo do Sapucaí</v>
          </cell>
          <cell r="B121">
            <v>0.02</v>
          </cell>
        </row>
        <row r="122">
          <cell r="A122" t="str">
            <v>São João da Ponte</v>
          </cell>
          <cell r="B122">
            <v>0.05</v>
          </cell>
        </row>
        <row r="123">
          <cell r="A123" t="str">
            <v>São João Del Rey</v>
          </cell>
          <cell r="B123">
            <v>0.05</v>
          </cell>
        </row>
        <row r="124">
          <cell r="A124" t="str">
            <v>São Joaquim de Bicas</v>
          </cell>
          <cell r="B124">
            <v>0.02</v>
          </cell>
        </row>
        <row r="125">
          <cell r="A125" t="str">
            <v>São Lourenço</v>
          </cell>
          <cell r="B125">
            <v>0.03</v>
          </cell>
        </row>
        <row r="126">
          <cell r="A126" t="str">
            <v>São Romão</v>
          </cell>
          <cell r="B126">
            <v>0.03</v>
          </cell>
        </row>
        <row r="127">
          <cell r="A127" t="str">
            <v>São Sebastião do Paraíso</v>
          </cell>
          <cell r="B127">
            <v>0.03</v>
          </cell>
        </row>
        <row r="128">
          <cell r="A128" t="str">
            <v>Sete Lagoas</v>
          </cell>
          <cell r="B128">
            <v>0.03</v>
          </cell>
        </row>
        <row r="129">
          <cell r="A129" t="str">
            <v>Taiobeiras</v>
          </cell>
          <cell r="B129">
            <v>0.03</v>
          </cell>
        </row>
        <row r="130">
          <cell r="A130" t="str">
            <v>Teófilo Otoni</v>
          </cell>
          <cell r="B130">
            <v>0.03</v>
          </cell>
        </row>
        <row r="131">
          <cell r="A131" t="str">
            <v>Timóteo</v>
          </cell>
          <cell r="B131">
            <v>0.03</v>
          </cell>
        </row>
        <row r="132">
          <cell r="A132" t="str">
            <v>Três Corações</v>
          </cell>
          <cell r="B132">
            <v>0.03</v>
          </cell>
        </row>
        <row r="133">
          <cell r="A133" t="str">
            <v>Três Pontas</v>
          </cell>
          <cell r="B133">
            <v>2.5000000000000001E-2</v>
          </cell>
        </row>
        <row r="134">
          <cell r="A134" t="str">
            <v>Tupaciguara</v>
          </cell>
          <cell r="B134">
            <v>0.02</v>
          </cell>
        </row>
        <row r="135">
          <cell r="A135" t="str">
            <v>Turmalina</v>
          </cell>
          <cell r="B135">
            <v>0.03</v>
          </cell>
        </row>
        <row r="136">
          <cell r="A136" t="str">
            <v>Ubá</v>
          </cell>
          <cell r="B136">
            <v>0.03</v>
          </cell>
        </row>
        <row r="137">
          <cell r="A137" t="str">
            <v>Uberaba</v>
          </cell>
          <cell r="B137">
            <v>0.03</v>
          </cell>
        </row>
        <row r="138">
          <cell r="A138" t="str">
            <v>Uberlândia</v>
          </cell>
          <cell r="B138">
            <v>0.03</v>
          </cell>
        </row>
        <row r="139">
          <cell r="A139" t="str">
            <v>Varginha</v>
          </cell>
          <cell r="B139">
            <v>0.03</v>
          </cell>
        </row>
        <row r="140">
          <cell r="A140" t="str">
            <v>Vespasiano</v>
          </cell>
          <cell r="B140">
            <v>0.03</v>
          </cell>
        </row>
        <row r="141">
          <cell r="A141" t="str">
            <v>Viçosa</v>
          </cell>
          <cell r="B141">
            <v>3.5000000000000003E-2</v>
          </cell>
        </row>
      </sheetData>
      <sheetData sheetId="1">
        <row r="10">
          <cell r="Z10">
            <v>81.430000000000007</v>
          </cell>
        </row>
      </sheetData>
      <sheetData sheetId="2">
        <row r="11">
          <cell r="I11">
            <v>5.87</v>
          </cell>
        </row>
      </sheetData>
      <sheetData sheetId="3">
        <row r="36">
          <cell r="I36">
            <v>180.25</v>
          </cell>
        </row>
      </sheetData>
      <sheetData sheetId="4">
        <row r="33">
          <cell r="F33">
            <v>41.29</v>
          </cell>
        </row>
      </sheetData>
      <sheetData sheetId="5">
        <row r="7">
          <cell r="E7" t="str">
            <v>Encarregado da Limpeza - 220 h</v>
          </cell>
        </row>
      </sheetData>
      <sheetData sheetId="6">
        <row r="3">
          <cell r="B3" t="str">
            <v>Alto Paranaiba</v>
          </cell>
          <cell r="C3">
            <v>19.440000000000001</v>
          </cell>
          <cell r="D3">
            <v>0</v>
          </cell>
          <cell r="E3">
            <v>0</v>
          </cell>
          <cell r="F3">
            <v>0</v>
          </cell>
          <cell r="G3">
            <v>219.02</v>
          </cell>
          <cell r="H3">
            <v>0</v>
          </cell>
        </row>
        <row r="4">
          <cell r="B4" t="str">
            <v>Araxá</v>
          </cell>
          <cell r="C4">
            <v>33.22</v>
          </cell>
          <cell r="D4">
            <v>0</v>
          </cell>
          <cell r="E4">
            <v>0</v>
          </cell>
          <cell r="F4">
            <v>0</v>
          </cell>
          <cell r="G4">
            <v>14</v>
          </cell>
          <cell r="H4">
            <v>0</v>
          </cell>
        </row>
        <row r="5">
          <cell r="B5" t="str">
            <v>Cataguases</v>
          </cell>
          <cell r="C5">
            <v>32.049999999999997</v>
          </cell>
          <cell r="D5">
            <v>0</v>
          </cell>
          <cell r="E5">
            <v>0</v>
          </cell>
          <cell r="F5">
            <v>0</v>
          </cell>
          <cell r="G5">
            <v>14</v>
          </cell>
          <cell r="H5">
            <v>0</v>
          </cell>
        </row>
        <row r="6">
          <cell r="B6" t="str">
            <v>Curvelo</v>
          </cell>
          <cell r="C6">
            <v>28.19</v>
          </cell>
          <cell r="D6">
            <v>0</v>
          </cell>
          <cell r="E6">
            <v>0</v>
          </cell>
          <cell r="F6">
            <v>0</v>
          </cell>
          <cell r="G6">
            <v>14</v>
          </cell>
          <cell r="H6">
            <v>0</v>
          </cell>
        </row>
        <row r="7">
          <cell r="B7" t="str">
            <v>Divinopolis</v>
          </cell>
          <cell r="C7">
            <v>28.19</v>
          </cell>
          <cell r="D7">
            <v>0</v>
          </cell>
          <cell r="E7">
            <v>0</v>
          </cell>
          <cell r="F7">
            <v>0</v>
          </cell>
          <cell r="G7">
            <v>14</v>
          </cell>
          <cell r="H7">
            <v>0</v>
          </cell>
        </row>
        <row r="8">
          <cell r="B8" t="str">
            <v>Fethemg Interior</v>
          </cell>
          <cell r="C8">
            <v>0</v>
          </cell>
          <cell r="D8">
            <v>8.43</v>
          </cell>
          <cell r="E8">
            <v>0</v>
          </cell>
          <cell r="F8">
            <v>0</v>
          </cell>
          <cell r="G8">
            <v>14</v>
          </cell>
          <cell r="H8">
            <v>0</v>
          </cell>
        </row>
        <row r="9">
          <cell r="B9" t="str">
            <v>Fethemg RM</v>
          </cell>
          <cell r="C9">
            <v>0</v>
          </cell>
          <cell r="D9">
            <v>8.43</v>
          </cell>
          <cell r="E9">
            <v>0</v>
          </cell>
          <cell r="F9">
            <v>0</v>
          </cell>
          <cell r="G9">
            <v>14</v>
          </cell>
          <cell r="H9">
            <v>0</v>
          </cell>
        </row>
        <row r="10">
          <cell r="B10" t="str">
            <v>Gov. Valadares</v>
          </cell>
          <cell r="C10">
            <v>28.19</v>
          </cell>
          <cell r="D10">
            <v>0</v>
          </cell>
          <cell r="E10">
            <v>0</v>
          </cell>
          <cell r="F10">
            <v>0</v>
          </cell>
          <cell r="G10">
            <v>14</v>
          </cell>
          <cell r="H10">
            <v>0</v>
          </cell>
        </row>
        <row r="11">
          <cell r="B11" t="str">
            <v>Itabira</v>
          </cell>
          <cell r="C11">
            <v>28.19</v>
          </cell>
          <cell r="D11">
            <v>0</v>
          </cell>
          <cell r="E11">
            <v>0</v>
          </cell>
          <cell r="F11">
            <v>0</v>
          </cell>
          <cell r="G11">
            <v>14</v>
          </cell>
          <cell r="H11">
            <v>0</v>
          </cell>
        </row>
        <row r="12">
          <cell r="B12" t="str">
            <v>Juiz de Fora</v>
          </cell>
          <cell r="C12">
            <v>17.5</v>
          </cell>
          <cell r="D12">
            <v>8.5</v>
          </cell>
          <cell r="E12">
            <v>0</v>
          </cell>
          <cell r="F12">
            <v>0</v>
          </cell>
          <cell r="G12">
            <v>10</v>
          </cell>
          <cell r="H12">
            <v>0</v>
          </cell>
        </row>
        <row r="13">
          <cell r="B13" t="str">
            <v>Montes Claros</v>
          </cell>
          <cell r="C13">
            <v>28.19</v>
          </cell>
          <cell r="D13">
            <v>0</v>
          </cell>
          <cell r="E13">
            <v>0</v>
          </cell>
          <cell r="F13">
            <v>0</v>
          </cell>
          <cell r="G13">
            <v>14</v>
          </cell>
          <cell r="H13">
            <v>0</v>
          </cell>
        </row>
        <row r="14">
          <cell r="B14" t="str">
            <v>Região de Divinopolis</v>
          </cell>
          <cell r="C14">
            <v>28.19</v>
          </cell>
          <cell r="D14">
            <v>0</v>
          </cell>
          <cell r="E14">
            <v>0</v>
          </cell>
          <cell r="F14">
            <v>0</v>
          </cell>
          <cell r="G14">
            <v>14</v>
          </cell>
          <cell r="H14">
            <v>0</v>
          </cell>
        </row>
        <row r="15">
          <cell r="B15" t="str">
            <v>Região de Juiz de Fora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</v>
          </cell>
          <cell r="H15">
            <v>0</v>
          </cell>
        </row>
        <row r="16">
          <cell r="B16" t="str">
            <v>Região de Ouro Preto</v>
          </cell>
          <cell r="C16">
            <v>28.19</v>
          </cell>
          <cell r="D16">
            <v>0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</row>
        <row r="17">
          <cell r="B17" t="str">
            <v>Região de São Lourenço</v>
          </cell>
          <cell r="C17">
            <v>26.62</v>
          </cell>
          <cell r="D17">
            <v>0</v>
          </cell>
          <cell r="E17">
            <v>0</v>
          </cell>
          <cell r="F17">
            <v>0</v>
          </cell>
          <cell r="G17">
            <v>12.7</v>
          </cell>
          <cell r="H17">
            <v>0</v>
          </cell>
        </row>
        <row r="18">
          <cell r="B18" t="str">
            <v>Região de Teófilo Otoni</v>
          </cell>
          <cell r="C18">
            <v>26.1</v>
          </cell>
          <cell r="D18">
            <v>0</v>
          </cell>
          <cell r="E18">
            <v>0</v>
          </cell>
          <cell r="F18">
            <v>0</v>
          </cell>
          <cell r="G18">
            <v>12.7</v>
          </cell>
          <cell r="H18">
            <v>0</v>
          </cell>
        </row>
        <row r="19">
          <cell r="B19" t="str">
            <v>Região Uberaba</v>
          </cell>
          <cell r="C19">
            <v>28.19</v>
          </cell>
          <cell r="D19">
            <v>0</v>
          </cell>
          <cell r="E19">
            <v>0</v>
          </cell>
          <cell r="F19">
            <v>0</v>
          </cell>
          <cell r="G19">
            <v>14</v>
          </cell>
          <cell r="H19">
            <v>0</v>
          </cell>
        </row>
        <row r="20">
          <cell r="B20" t="str">
            <v>São Lourenço</v>
          </cell>
          <cell r="C20">
            <v>26.62</v>
          </cell>
          <cell r="D20">
            <v>0</v>
          </cell>
          <cell r="E20">
            <v>0</v>
          </cell>
          <cell r="F20">
            <v>0</v>
          </cell>
          <cell r="G20">
            <v>12.7</v>
          </cell>
          <cell r="H20">
            <v>0</v>
          </cell>
        </row>
        <row r="21">
          <cell r="B21" t="str">
            <v>SEAC</v>
          </cell>
          <cell r="C21">
            <v>41.03</v>
          </cell>
          <cell r="D21">
            <v>8.43</v>
          </cell>
          <cell r="E21">
            <v>0</v>
          </cell>
          <cell r="F21">
            <v>0</v>
          </cell>
          <cell r="G21">
            <v>14</v>
          </cell>
          <cell r="H21">
            <v>0</v>
          </cell>
        </row>
        <row r="22">
          <cell r="B22" t="str">
            <v>SECI</v>
          </cell>
          <cell r="C22">
            <v>28.19</v>
          </cell>
          <cell r="D22">
            <v>0</v>
          </cell>
          <cell r="E22">
            <v>0</v>
          </cell>
          <cell r="F22">
            <v>0</v>
          </cell>
          <cell r="G22">
            <v>14</v>
          </cell>
          <cell r="H22">
            <v>0</v>
          </cell>
        </row>
        <row r="23">
          <cell r="B23" t="str">
            <v>Seethur</v>
          </cell>
          <cell r="C23">
            <v>28.19</v>
          </cell>
          <cell r="D23">
            <v>0</v>
          </cell>
          <cell r="E23">
            <v>0</v>
          </cell>
          <cell r="F23">
            <v>0</v>
          </cell>
          <cell r="G23">
            <v>14</v>
          </cell>
          <cell r="H23">
            <v>0</v>
          </cell>
        </row>
        <row r="24">
          <cell r="B24" t="str">
            <v>Sete Lagoas</v>
          </cell>
          <cell r="C24">
            <v>28.19</v>
          </cell>
          <cell r="D24">
            <v>0</v>
          </cell>
          <cell r="E24">
            <v>0</v>
          </cell>
          <cell r="F24">
            <v>0</v>
          </cell>
          <cell r="G24">
            <v>14</v>
          </cell>
          <cell r="H24">
            <v>0</v>
          </cell>
        </row>
        <row r="25">
          <cell r="B25" t="str">
            <v>Sethac Norte de Minas</v>
          </cell>
          <cell r="C25">
            <v>28.19</v>
          </cell>
          <cell r="D25">
            <v>0</v>
          </cell>
          <cell r="E25">
            <v>0</v>
          </cell>
          <cell r="F25">
            <v>0</v>
          </cell>
          <cell r="G25">
            <v>14</v>
          </cell>
          <cell r="H25">
            <v>0</v>
          </cell>
        </row>
        <row r="26">
          <cell r="B26" t="str">
            <v>Sind - Asseio</v>
          </cell>
          <cell r="C26">
            <v>0</v>
          </cell>
          <cell r="D26">
            <v>8.43</v>
          </cell>
          <cell r="E26">
            <v>41.03</v>
          </cell>
          <cell r="F26">
            <v>0</v>
          </cell>
          <cell r="G26">
            <v>14</v>
          </cell>
          <cell r="H26">
            <v>0</v>
          </cell>
        </row>
        <row r="27">
          <cell r="B27" t="str">
            <v>Sintell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11.67</v>
          </cell>
          <cell r="H27">
            <v>0</v>
          </cell>
        </row>
        <row r="28">
          <cell r="B28" t="str">
            <v>Teófilo Otoni</v>
          </cell>
          <cell r="C28">
            <v>26.1</v>
          </cell>
          <cell r="D28">
            <v>0</v>
          </cell>
          <cell r="E28">
            <v>0</v>
          </cell>
          <cell r="F28">
            <v>0</v>
          </cell>
          <cell r="G28">
            <v>12.7</v>
          </cell>
          <cell r="H28">
            <v>0</v>
          </cell>
        </row>
        <row r="29">
          <cell r="B29" t="str">
            <v>Uberaba</v>
          </cell>
          <cell r="C29">
            <v>28.19</v>
          </cell>
          <cell r="D29">
            <v>0</v>
          </cell>
          <cell r="E29">
            <v>0</v>
          </cell>
          <cell r="F29">
            <v>0</v>
          </cell>
          <cell r="G29">
            <v>14</v>
          </cell>
          <cell r="H29">
            <v>0</v>
          </cell>
        </row>
        <row r="30">
          <cell r="B30" t="str">
            <v>Uberlândia</v>
          </cell>
          <cell r="C30">
            <v>19.440000000000001</v>
          </cell>
          <cell r="D30">
            <v>0</v>
          </cell>
          <cell r="E30">
            <v>0</v>
          </cell>
          <cell r="F30">
            <v>0</v>
          </cell>
          <cell r="G30">
            <v>219.02</v>
          </cell>
          <cell r="H30">
            <v>0</v>
          </cell>
        </row>
        <row r="31">
          <cell r="B31" t="str">
            <v>Vespasiano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14</v>
          </cell>
          <cell r="H31">
            <v>0</v>
          </cell>
        </row>
        <row r="35">
          <cell r="B35" t="str">
            <v>Águas Formosas</v>
          </cell>
          <cell r="C35">
            <v>3.1</v>
          </cell>
          <cell r="D35">
            <v>1.1000000000000001</v>
          </cell>
          <cell r="E35">
            <v>4.2</v>
          </cell>
        </row>
        <row r="36">
          <cell r="B36" t="str">
            <v>Aiuruoca</v>
          </cell>
          <cell r="C36">
            <v>3.1</v>
          </cell>
          <cell r="D36">
            <v>1.1000000000000001</v>
          </cell>
          <cell r="E36">
            <v>4.2</v>
          </cell>
        </row>
        <row r="37">
          <cell r="B37" t="str">
            <v>Alfenas</v>
          </cell>
          <cell r="C37">
            <v>3.1</v>
          </cell>
          <cell r="D37">
            <v>1.1000000000000001</v>
          </cell>
          <cell r="E37">
            <v>4.2</v>
          </cell>
        </row>
        <row r="38">
          <cell r="B38" t="str">
            <v>Almenara</v>
          </cell>
          <cell r="C38">
            <v>3.1</v>
          </cell>
          <cell r="D38">
            <v>1.1000000000000001</v>
          </cell>
          <cell r="E38">
            <v>4.2</v>
          </cell>
        </row>
        <row r="39">
          <cell r="B39" t="str">
            <v>Andradas</v>
          </cell>
          <cell r="C39">
            <v>3.1</v>
          </cell>
          <cell r="D39">
            <v>1.1000000000000001</v>
          </cell>
          <cell r="E39">
            <v>4.2</v>
          </cell>
        </row>
        <row r="40">
          <cell r="B40" t="str">
            <v>Araçuaí</v>
          </cell>
          <cell r="C40">
            <v>3.1</v>
          </cell>
          <cell r="D40">
            <v>1.1000000000000001</v>
          </cell>
          <cell r="E40">
            <v>4.2</v>
          </cell>
        </row>
        <row r="41">
          <cell r="B41" t="str">
            <v>Araguari</v>
          </cell>
          <cell r="C41">
            <v>3.1</v>
          </cell>
          <cell r="D41">
            <v>1.1000000000000001</v>
          </cell>
          <cell r="E41">
            <v>4.2</v>
          </cell>
        </row>
        <row r="42">
          <cell r="B42" t="str">
            <v>Araxá</v>
          </cell>
          <cell r="C42">
            <v>3.1</v>
          </cell>
          <cell r="D42">
            <v>1.1000000000000001</v>
          </cell>
          <cell r="E42">
            <v>4.2</v>
          </cell>
        </row>
        <row r="43">
          <cell r="B43" t="str">
            <v>Arcos</v>
          </cell>
          <cell r="C43">
            <v>3.1</v>
          </cell>
          <cell r="D43">
            <v>1.1000000000000001</v>
          </cell>
          <cell r="E43">
            <v>4.2</v>
          </cell>
        </row>
        <row r="44">
          <cell r="B44" t="str">
            <v>Arinos</v>
          </cell>
          <cell r="C44">
            <v>3.1</v>
          </cell>
          <cell r="D44">
            <v>1.1000000000000001</v>
          </cell>
          <cell r="E44">
            <v>4.2</v>
          </cell>
        </row>
        <row r="45">
          <cell r="B45" t="str">
            <v>Barbacena</v>
          </cell>
          <cell r="C45">
            <v>3.1</v>
          </cell>
          <cell r="D45">
            <v>1.1000000000000001</v>
          </cell>
          <cell r="E45">
            <v>4.2</v>
          </cell>
        </row>
        <row r="46">
          <cell r="B46" t="str">
            <v>Belo Horizonte</v>
          </cell>
          <cell r="C46">
            <v>3.1</v>
          </cell>
          <cell r="D46">
            <v>1.1000000000000001</v>
          </cell>
          <cell r="E46">
            <v>4.2</v>
          </cell>
        </row>
        <row r="47">
          <cell r="B47" t="str">
            <v>Betim</v>
          </cell>
          <cell r="C47">
            <v>3.1</v>
          </cell>
          <cell r="D47">
            <v>1.1000000000000001</v>
          </cell>
          <cell r="E47">
            <v>4.2</v>
          </cell>
        </row>
        <row r="48">
          <cell r="B48" t="str">
            <v>Boa Esperança</v>
          </cell>
          <cell r="C48">
            <v>3.1</v>
          </cell>
          <cell r="D48">
            <v>1.1000000000000001</v>
          </cell>
          <cell r="E48">
            <v>4.2</v>
          </cell>
        </row>
        <row r="49">
          <cell r="B49" t="str">
            <v>Caeté</v>
          </cell>
          <cell r="C49">
            <v>3.1</v>
          </cell>
          <cell r="D49">
            <v>1.1000000000000001</v>
          </cell>
          <cell r="E49">
            <v>4.2</v>
          </cell>
        </row>
        <row r="50">
          <cell r="B50" t="str">
            <v>Campo Belo</v>
          </cell>
          <cell r="C50">
            <v>3.1</v>
          </cell>
          <cell r="D50">
            <v>1.1000000000000001</v>
          </cell>
          <cell r="E50">
            <v>4.2</v>
          </cell>
        </row>
        <row r="51">
          <cell r="B51" t="str">
            <v>Capelinha</v>
          </cell>
          <cell r="C51">
            <v>3.1</v>
          </cell>
          <cell r="D51">
            <v>1.1000000000000001</v>
          </cell>
          <cell r="E51">
            <v>4.2</v>
          </cell>
        </row>
        <row r="52">
          <cell r="B52" t="str">
            <v>Carangola</v>
          </cell>
          <cell r="C52">
            <v>3.1</v>
          </cell>
          <cell r="D52">
            <v>1.1000000000000001</v>
          </cell>
          <cell r="E52">
            <v>4.2</v>
          </cell>
        </row>
        <row r="53">
          <cell r="B53" t="str">
            <v>Caratinga</v>
          </cell>
          <cell r="C53">
            <v>3.1</v>
          </cell>
          <cell r="D53">
            <v>1.1000000000000001</v>
          </cell>
          <cell r="E53">
            <v>4.2</v>
          </cell>
        </row>
        <row r="54">
          <cell r="B54" t="str">
            <v>Carmo do Paranaíba</v>
          </cell>
          <cell r="C54">
            <v>3.1</v>
          </cell>
          <cell r="D54">
            <v>1.1000000000000001</v>
          </cell>
          <cell r="E54">
            <v>4.2</v>
          </cell>
        </row>
        <row r="55">
          <cell r="B55" t="str">
            <v>Carmópolis de Minas</v>
          </cell>
          <cell r="C55">
            <v>3.1</v>
          </cell>
          <cell r="D55">
            <v>1.1000000000000001</v>
          </cell>
          <cell r="E55">
            <v>4.2</v>
          </cell>
        </row>
        <row r="56">
          <cell r="B56" t="str">
            <v>Cássia</v>
          </cell>
          <cell r="C56">
            <v>3.1</v>
          </cell>
          <cell r="D56">
            <v>1.1000000000000001</v>
          </cell>
          <cell r="E56">
            <v>4.2</v>
          </cell>
        </row>
        <row r="57">
          <cell r="B57" t="str">
            <v>Cláudio</v>
          </cell>
          <cell r="C57">
            <v>3.1</v>
          </cell>
          <cell r="D57">
            <v>1.1000000000000001</v>
          </cell>
          <cell r="E57">
            <v>4.2</v>
          </cell>
        </row>
        <row r="58">
          <cell r="B58" t="str">
            <v>Congonhas</v>
          </cell>
          <cell r="C58">
            <v>3.1</v>
          </cell>
          <cell r="D58">
            <v>1.1000000000000001</v>
          </cell>
          <cell r="E58">
            <v>4.2</v>
          </cell>
        </row>
        <row r="59">
          <cell r="B59" t="str">
            <v>Conquista</v>
          </cell>
          <cell r="C59">
            <v>3.1</v>
          </cell>
          <cell r="D59">
            <v>1.1000000000000001</v>
          </cell>
          <cell r="E59">
            <v>4.2</v>
          </cell>
        </row>
        <row r="60">
          <cell r="B60" t="str">
            <v>Conselheiro Lafaiete</v>
          </cell>
          <cell r="C60">
            <v>3.1</v>
          </cell>
          <cell r="D60">
            <v>1.1000000000000001</v>
          </cell>
          <cell r="E60">
            <v>4.2</v>
          </cell>
        </row>
        <row r="61">
          <cell r="B61" t="str">
            <v>Conselheiro Pena</v>
          </cell>
          <cell r="C61">
            <v>3.1</v>
          </cell>
          <cell r="D61">
            <v>1.1000000000000001</v>
          </cell>
          <cell r="E61">
            <v>4.2</v>
          </cell>
        </row>
        <row r="62">
          <cell r="B62" t="str">
            <v>Contagem</v>
          </cell>
          <cell r="C62">
            <v>3.1</v>
          </cell>
          <cell r="D62">
            <v>1.1000000000000001</v>
          </cell>
          <cell r="E62">
            <v>4.2</v>
          </cell>
        </row>
        <row r="63">
          <cell r="B63" t="str">
            <v>Corinto</v>
          </cell>
          <cell r="C63">
            <v>3.1</v>
          </cell>
          <cell r="D63">
            <v>1.1000000000000001</v>
          </cell>
          <cell r="E63">
            <v>4.2</v>
          </cell>
        </row>
        <row r="64">
          <cell r="B64" t="str">
            <v>Coromandel</v>
          </cell>
          <cell r="C64">
            <v>3.1</v>
          </cell>
          <cell r="D64">
            <v>1.1000000000000001</v>
          </cell>
          <cell r="E64">
            <v>4.2</v>
          </cell>
        </row>
        <row r="65">
          <cell r="B65" t="str">
            <v>Diamantina</v>
          </cell>
          <cell r="C65">
            <v>3.1</v>
          </cell>
          <cell r="D65">
            <v>1.1000000000000001</v>
          </cell>
          <cell r="E65">
            <v>4.2</v>
          </cell>
        </row>
        <row r="66">
          <cell r="B66" t="str">
            <v>Divinópolis</v>
          </cell>
          <cell r="C66">
            <v>3.1</v>
          </cell>
          <cell r="D66">
            <v>1.1000000000000001</v>
          </cell>
          <cell r="E66">
            <v>4.2</v>
          </cell>
        </row>
        <row r="67">
          <cell r="B67" t="str">
            <v>Formiga</v>
          </cell>
          <cell r="C67">
            <v>3.1</v>
          </cell>
          <cell r="D67">
            <v>1.1000000000000001</v>
          </cell>
          <cell r="E67">
            <v>4.2</v>
          </cell>
        </row>
        <row r="68">
          <cell r="B68" t="str">
            <v>Frutal</v>
          </cell>
          <cell r="C68">
            <v>3.1</v>
          </cell>
          <cell r="D68">
            <v>1.1000000000000001</v>
          </cell>
          <cell r="E68">
            <v>4.2</v>
          </cell>
        </row>
        <row r="69">
          <cell r="B69" t="str">
            <v>Governador Valadares</v>
          </cell>
          <cell r="C69">
            <v>3.1</v>
          </cell>
          <cell r="D69">
            <v>1.1000000000000001</v>
          </cell>
          <cell r="E69">
            <v>4.2</v>
          </cell>
        </row>
        <row r="70">
          <cell r="B70" t="str">
            <v>Guanhães</v>
          </cell>
          <cell r="C70">
            <v>3.1</v>
          </cell>
          <cell r="D70">
            <v>1.1000000000000001</v>
          </cell>
          <cell r="E70">
            <v>4.2</v>
          </cell>
        </row>
        <row r="71">
          <cell r="B71" t="str">
            <v>Ibiá</v>
          </cell>
          <cell r="C71">
            <v>3.1</v>
          </cell>
          <cell r="D71">
            <v>1.1000000000000001</v>
          </cell>
          <cell r="E71">
            <v>4.2</v>
          </cell>
        </row>
        <row r="72">
          <cell r="B72" t="str">
            <v>Ibiraci</v>
          </cell>
          <cell r="C72">
            <v>3.1</v>
          </cell>
          <cell r="D72">
            <v>1.1000000000000001</v>
          </cell>
          <cell r="E72">
            <v>4.2</v>
          </cell>
        </row>
        <row r="73">
          <cell r="B73" t="str">
            <v>Ibirité</v>
          </cell>
          <cell r="C73">
            <v>3.1</v>
          </cell>
          <cell r="D73">
            <v>1.1000000000000001</v>
          </cell>
          <cell r="E73">
            <v>4.2</v>
          </cell>
        </row>
        <row r="74">
          <cell r="B74" t="str">
            <v>Igarapé</v>
          </cell>
          <cell r="C74">
            <v>3.1</v>
          </cell>
          <cell r="D74">
            <v>1.1000000000000001</v>
          </cell>
          <cell r="E74">
            <v>4.2</v>
          </cell>
        </row>
        <row r="75">
          <cell r="B75" t="str">
            <v>Ipatinga</v>
          </cell>
          <cell r="C75">
            <v>3.1</v>
          </cell>
          <cell r="D75">
            <v>1.1000000000000001</v>
          </cell>
          <cell r="E75">
            <v>4.2</v>
          </cell>
        </row>
        <row r="76">
          <cell r="B76" t="str">
            <v>Itabira</v>
          </cell>
          <cell r="C76">
            <v>3.1</v>
          </cell>
          <cell r="D76">
            <v>1.1000000000000001</v>
          </cell>
          <cell r="E76">
            <v>4.2</v>
          </cell>
        </row>
        <row r="77">
          <cell r="B77" t="str">
            <v>Itabirito</v>
          </cell>
          <cell r="C77">
            <v>3.1</v>
          </cell>
          <cell r="D77">
            <v>1.1000000000000001</v>
          </cell>
          <cell r="E77">
            <v>4.2</v>
          </cell>
        </row>
        <row r="78">
          <cell r="B78" t="str">
            <v>Itaguara</v>
          </cell>
          <cell r="C78">
            <v>3.1</v>
          </cell>
          <cell r="D78">
            <v>1.1000000000000001</v>
          </cell>
          <cell r="E78">
            <v>4.2</v>
          </cell>
        </row>
        <row r="79">
          <cell r="B79" t="str">
            <v>Itajubá</v>
          </cell>
          <cell r="C79">
            <v>3.1</v>
          </cell>
          <cell r="D79">
            <v>1.1000000000000001</v>
          </cell>
          <cell r="E79">
            <v>4.2</v>
          </cell>
        </row>
        <row r="80">
          <cell r="B80" t="str">
            <v>Itambacuri</v>
          </cell>
          <cell r="C80">
            <v>3.1</v>
          </cell>
          <cell r="D80">
            <v>1.1000000000000001</v>
          </cell>
          <cell r="E80">
            <v>4.2</v>
          </cell>
        </row>
        <row r="81">
          <cell r="B81" t="str">
            <v>Itamonte</v>
          </cell>
          <cell r="C81">
            <v>3.1</v>
          </cell>
          <cell r="D81">
            <v>1.1000000000000001</v>
          </cell>
          <cell r="E81">
            <v>4.2</v>
          </cell>
        </row>
        <row r="82">
          <cell r="B82" t="str">
            <v>Itaúna</v>
          </cell>
          <cell r="C82">
            <v>3.1</v>
          </cell>
          <cell r="D82">
            <v>1.1000000000000001</v>
          </cell>
          <cell r="E82">
            <v>4.2</v>
          </cell>
        </row>
        <row r="83">
          <cell r="B83" t="str">
            <v>Ituiutaba</v>
          </cell>
          <cell r="C83">
            <v>3.1</v>
          </cell>
          <cell r="D83">
            <v>1.1000000000000001</v>
          </cell>
          <cell r="E83">
            <v>4.2</v>
          </cell>
        </row>
        <row r="84">
          <cell r="B84" t="str">
            <v>Iturama</v>
          </cell>
          <cell r="C84">
            <v>3.1</v>
          </cell>
          <cell r="D84">
            <v>1.1000000000000001</v>
          </cell>
          <cell r="E84">
            <v>4.2</v>
          </cell>
        </row>
        <row r="85">
          <cell r="B85" t="str">
            <v>Janaúba</v>
          </cell>
          <cell r="C85">
            <v>3.1</v>
          </cell>
          <cell r="D85">
            <v>1.1000000000000001</v>
          </cell>
          <cell r="E85">
            <v>4.2</v>
          </cell>
        </row>
        <row r="86">
          <cell r="B86" t="str">
            <v>Januária</v>
          </cell>
          <cell r="C86">
            <v>3.1</v>
          </cell>
          <cell r="D86">
            <v>1.1000000000000001</v>
          </cell>
          <cell r="E86">
            <v>4.2</v>
          </cell>
        </row>
        <row r="87">
          <cell r="B87" t="str">
            <v>João Pinheiro</v>
          </cell>
          <cell r="C87">
            <v>3.1</v>
          </cell>
          <cell r="D87">
            <v>1.1000000000000001</v>
          </cell>
          <cell r="E87">
            <v>4.2</v>
          </cell>
        </row>
        <row r="88">
          <cell r="B88" t="str">
            <v>Juiz de Fora</v>
          </cell>
          <cell r="C88">
            <v>3.1</v>
          </cell>
          <cell r="D88">
            <v>1.1000000000000001</v>
          </cell>
          <cell r="E88">
            <v>4.2</v>
          </cell>
        </row>
        <row r="89">
          <cell r="B89" t="str">
            <v>Lambari</v>
          </cell>
          <cell r="C89">
            <v>3.1</v>
          </cell>
          <cell r="D89">
            <v>1.1000000000000001</v>
          </cell>
          <cell r="E89">
            <v>4.2</v>
          </cell>
        </row>
        <row r="90">
          <cell r="B90" t="str">
            <v>Lavras</v>
          </cell>
          <cell r="C90">
            <v>3.1</v>
          </cell>
          <cell r="D90">
            <v>1.1000000000000001</v>
          </cell>
          <cell r="E90">
            <v>4.2</v>
          </cell>
        </row>
        <row r="91">
          <cell r="B91" t="str">
            <v>Leopoldina</v>
          </cell>
          <cell r="C91">
            <v>3.1</v>
          </cell>
          <cell r="D91">
            <v>1.1000000000000001</v>
          </cell>
          <cell r="E91">
            <v>4.2</v>
          </cell>
        </row>
        <row r="92">
          <cell r="B92" t="str">
            <v>Luz</v>
          </cell>
          <cell r="C92">
            <v>3.1</v>
          </cell>
          <cell r="D92">
            <v>1.1000000000000001</v>
          </cell>
          <cell r="E92">
            <v>4.2</v>
          </cell>
        </row>
        <row r="93">
          <cell r="B93" t="str">
            <v>Machado</v>
          </cell>
          <cell r="C93">
            <v>3.1</v>
          </cell>
          <cell r="D93">
            <v>1.1000000000000001</v>
          </cell>
          <cell r="E93">
            <v>4.2</v>
          </cell>
        </row>
        <row r="94">
          <cell r="B94" t="str">
            <v>Manga</v>
          </cell>
          <cell r="C94">
            <v>3.1</v>
          </cell>
          <cell r="D94">
            <v>1.1000000000000001</v>
          </cell>
          <cell r="E94">
            <v>4.2</v>
          </cell>
        </row>
        <row r="95">
          <cell r="B95" t="str">
            <v>Martinho Campos</v>
          </cell>
          <cell r="C95">
            <v>3.1</v>
          </cell>
          <cell r="D95">
            <v>1.1000000000000001</v>
          </cell>
          <cell r="E95">
            <v>4.2</v>
          </cell>
        </row>
        <row r="96">
          <cell r="B96" t="str">
            <v>Mateus Leme</v>
          </cell>
          <cell r="C96">
            <v>3.1</v>
          </cell>
          <cell r="D96">
            <v>1.1000000000000001</v>
          </cell>
          <cell r="E96">
            <v>4.2</v>
          </cell>
        </row>
        <row r="97">
          <cell r="B97" t="str">
            <v>Minas Novas</v>
          </cell>
          <cell r="C97">
            <v>3.1</v>
          </cell>
          <cell r="D97">
            <v>1.1000000000000001</v>
          </cell>
          <cell r="E97">
            <v>4.2</v>
          </cell>
        </row>
        <row r="98">
          <cell r="B98" t="str">
            <v>Miradouro</v>
          </cell>
          <cell r="C98">
            <v>3.1</v>
          </cell>
          <cell r="D98">
            <v>1.1000000000000001</v>
          </cell>
          <cell r="E98">
            <v>4.2</v>
          </cell>
        </row>
        <row r="99">
          <cell r="B99" t="str">
            <v>Miraí</v>
          </cell>
          <cell r="C99">
            <v>3.1</v>
          </cell>
          <cell r="D99">
            <v>1.1000000000000001</v>
          </cell>
          <cell r="E99">
            <v>4.2</v>
          </cell>
        </row>
        <row r="100">
          <cell r="B100" t="str">
            <v>Monte Azul</v>
          </cell>
          <cell r="C100">
            <v>3.1</v>
          </cell>
          <cell r="D100">
            <v>1.1000000000000001</v>
          </cell>
          <cell r="E100">
            <v>4.2</v>
          </cell>
        </row>
        <row r="101">
          <cell r="B101" t="str">
            <v>Montes Claros</v>
          </cell>
          <cell r="C101">
            <v>3.1</v>
          </cell>
          <cell r="D101">
            <v>1.1000000000000001</v>
          </cell>
          <cell r="E101">
            <v>4.2</v>
          </cell>
        </row>
        <row r="102">
          <cell r="B102" t="str">
            <v>Morada Nova de Minas</v>
          </cell>
          <cell r="C102">
            <v>3.1</v>
          </cell>
          <cell r="D102">
            <v>1.1000000000000001</v>
          </cell>
          <cell r="E102">
            <v>4.2</v>
          </cell>
        </row>
        <row r="103">
          <cell r="B103" t="str">
            <v>Muriaé</v>
          </cell>
          <cell r="C103">
            <v>3.1</v>
          </cell>
          <cell r="D103">
            <v>1.1000000000000001</v>
          </cell>
          <cell r="E103">
            <v>4.2</v>
          </cell>
        </row>
        <row r="104">
          <cell r="B104" t="str">
            <v>Nova Lima</v>
          </cell>
          <cell r="C104">
            <v>3.1</v>
          </cell>
          <cell r="D104">
            <v>1.1000000000000001</v>
          </cell>
          <cell r="E104">
            <v>4.2</v>
          </cell>
        </row>
        <row r="105">
          <cell r="B105" t="str">
            <v>Nova Ponte</v>
          </cell>
          <cell r="C105">
            <v>3.1</v>
          </cell>
          <cell r="D105">
            <v>1.1000000000000001</v>
          </cell>
          <cell r="E105">
            <v>4.2</v>
          </cell>
        </row>
        <row r="106">
          <cell r="B106" t="str">
            <v>Nova Serrana</v>
          </cell>
          <cell r="C106">
            <v>3.1</v>
          </cell>
          <cell r="D106">
            <v>1.1000000000000001</v>
          </cell>
          <cell r="E106">
            <v>4.2</v>
          </cell>
        </row>
        <row r="107">
          <cell r="B107" t="str">
            <v>Oliveira</v>
          </cell>
          <cell r="C107">
            <v>3.1</v>
          </cell>
          <cell r="D107">
            <v>1.1000000000000001</v>
          </cell>
          <cell r="E107">
            <v>4.2</v>
          </cell>
        </row>
        <row r="108">
          <cell r="B108" t="str">
            <v>Ouro Fino</v>
          </cell>
          <cell r="C108">
            <v>3.1</v>
          </cell>
          <cell r="D108">
            <v>1.1000000000000001</v>
          </cell>
          <cell r="E108">
            <v>4.2</v>
          </cell>
        </row>
        <row r="109">
          <cell r="B109" t="str">
            <v>Ouro Preto</v>
          </cell>
          <cell r="C109">
            <v>3.1</v>
          </cell>
          <cell r="D109">
            <v>1.1000000000000001</v>
          </cell>
          <cell r="E109">
            <v>4.2</v>
          </cell>
        </row>
        <row r="110">
          <cell r="B110" t="str">
            <v>Pará de Minas</v>
          </cell>
          <cell r="C110">
            <v>3.1</v>
          </cell>
          <cell r="D110">
            <v>1.1000000000000001</v>
          </cell>
          <cell r="E110">
            <v>4.2</v>
          </cell>
        </row>
        <row r="111">
          <cell r="B111" t="str">
            <v>Passos</v>
          </cell>
          <cell r="C111">
            <v>3.1</v>
          </cell>
          <cell r="D111">
            <v>1.1000000000000001</v>
          </cell>
          <cell r="E111">
            <v>4.2</v>
          </cell>
        </row>
        <row r="112">
          <cell r="B112" t="str">
            <v>Patos de Minas</v>
          </cell>
          <cell r="C112">
            <v>3.1</v>
          </cell>
          <cell r="D112">
            <v>1.1000000000000001</v>
          </cell>
          <cell r="E112">
            <v>4.2</v>
          </cell>
        </row>
        <row r="113">
          <cell r="B113" t="str">
            <v>Pedro Leopoldo</v>
          </cell>
          <cell r="C113">
            <v>3.1</v>
          </cell>
          <cell r="D113">
            <v>1.1000000000000001</v>
          </cell>
          <cell r="E113">
            <v>4.2</v>
          </cell>
        </row>
        <row r="114">
          <cell r="B114" t="str">
            <v>Pitangui</v>
          </cell>
          <cell r="C114">
            <v>3.1</v>
          </cell>
          <cell r="D114">
            <v>1.1000000000000001</v>
          </cell>
          <cell r="E114">
            <v>4.2</v>
          </cell>
        </row>
        <row r="115">
          <cell r="B115" t="str">
            <v>Piunhi</v>
          </cell>
          <cell r="C115">
            <v>3.1</v>
          </cell>
          <cell r="D115">
            <v>1.1000000000000001</v>
          </cell>
          <cell r="E115">
            <v>4.2</v>
          </cell>
        </row>
        <row r="116">
          <cell r="B116" t="str">
            <v>Poço Fundo</v>
          </cell>
          <cell r="C116">
            <v>3.1</v>
          </cell>
          <cell r="D116">
            <v>1.1000000000000001</v>
          </cell>
          <cell r="E116">
            <v>4.2</v>
          </cell>
        </row>
        <row r="117">
          <cell r="B117" t="str">
            <v>Poços de Caldas</v>
          </cell>
          <cell r="C117">
            <v>3.1</v>
          </cell>
          <cell r="D117">
            <v>1.1000000000000001</v>
          </cell>
          <cell r="E117">
            <v>4.2</v>
          </cell>
        </row>
        <row r="118">
          <cell r="B118" t="str">
            <v>Ponte Nova</v>
          </cell>
          <cell r="C118">
            <v>3.1</v>
          </cell>
          <cell r="D118">
            <v>1.1000000000000001</v>
          </cell>
          <cell r="E118">
            <v>4.2</v>
          </cell>
        </row>
        <row r="119">
          <cell r="B119" t="str">
            <v>Porteirinha</v>
          </cell>
          <cell r="C119">
            <v>3.1</v>
          </cell>
          <cell r="D119">
            <v>1.1000000000000001</v>
          </cell>
          <cell r="E119">
            <v>4.2</v>
          </cell>
        </row>
        <row r="120">
          <cell r="B120" t="str">
            <v>Pouso Alegre</v>
          </cell>
          <cell r="C120">
            <v>3.1</v>
          </cell>
          <cell r="D120">
            <v>1.1000000000000001</v>
          </cell>
          <cell r="E120">
            <v>4.2</v>
          </cell>
        </row>
        <row r="121">
          <cell r="B121" t="str">
            <v>Resplendor</v>
          </cell>
          <cell r="C121">
            <v>3.1</v>
          </cell>
          <cell r="D121">
            <v>1.1000000000000001</v>
          </cell>
          <cell r="E121">
            <v>4.2</v>
          </cell>
        </row>
        <row r="122">
          <cell r="B122" t="str">
            <v>Ribeirão das Neves</v>
          </cell>
          <cell r="C122">
            <v>3.1</v>
          </cell>
          <cell r="D122">
            <v>1.1000000000000001</v>
          </cell>
          <cell r="E122">
            <v>4.2</v>
          </cell>
        </row>
        <row r="123">
          <cell r="B123" t="str">
            <v>Sabará</v>
          </cell>
          <cell r="C123">
            <v>3.1</v>
          </cell>
          <cell r="D123">
            <v>1.1000000000000001</v>
          </cell>
          <cell r="E123">
            <v>4.2</v>
          </cell>
        </row>
        <row r="124">
          <cell r="B124" t="str">
            <v>Sacramento</v>
          </cell>
          <cell r="C124">
            <v>3.1</v>
          </cell>
          <cell r="D124">
            <v>1.1000000000000001</v>
          </cell>
          <cell r="E124">
            <v>4.2</v>
          </cell>
        </row>
        <row r="125">
          <cell r="B125" t="str">
            <v>Salinas</v>
          </cell>
          <cell r="C125">
            <v>3.1</v>
          </cell>
          <cell r="D125">
            <v>1.1000000000000001</v>
          </cell>
          <cell r="E125">
            <v>4.2</v>
          </cell>
        </row>
        <row r="126">
          <cell r="B126" t="str">
            <v>Santa Rita do Sapucaí</v>
          </cell>
          <cell r="C126">
            <v>3.1</v>
          </cell>
          <cell r="D126">
            <v>1.1000000000000001</v>
          </cell>
          <cell r="E126">
            <v>4.2</v>
          </cell>
        </row>
        <row r="127">
          <cell r="B127" t="str">
            <v>Santa Vitória</v>
          </cell>
          <cell r="C127">
            <v>3.1</v>
          </cell>
          <cell r="D127">
            <v>1.1000000000000001</v>
          </cell>
          <cell r="E127">
            <v>4.2</v>
          </cell>
        </row>
        <row r="128">
          <cell r="B128" t="str">
            <v>Santo Antônio do Monte</v>
          </cell>
          <cell r="C128">
            <v>3.1</v>
          </cell>
          <cell r="D128">
            <v>1.1000000000000001</v>
          </cell>
          <cell r="E128">
            <v>4.2</v>
          </cell>
        </row>
        <row r="129">
          <cell r="B129" t="str">
            <v>São Francisco</v>
          </cell>
          <cell r="C129">
            <v>3.1</v>
          </cell>
          <cell r="D129">
            <v>1.1000000000000001</v>
          </cell>
          <cell r="E129">
            <v>4.2</v>
          </cell>
        </row>
        <row r="130">
          <cell r="B130" t="str">
            <v>São Gonçalo do Sapucaí</v>
          </cell>
          <cell r="C130">
            <v>3.1</v>
          </cell>
          <cell r="D130">
            <v>1.1000000000000001</v>
          </cell>
          <cell r="E130">
            <v>4.2</v>
          </cell>
        </row>
        <row r="131">
          <cell r="B131" t="str">
            <v>São João da Ponte</v>
          </cell>
          <cell r="C131">
            <v>3.1</v>
          </cell>
          <cell r="D131">
            <v>1.1000000000000001</v>
          </cell>
          <cell r="E131">
            <v>4.2</v>
          </cell>
        </row>
        <row r="132">
          <cell r="B132" t="str">
            <v>São João Del Rey</v>
          </cell>
          <cell r="C132">
            <v>3.1</v>
          </cell>
          <cell r="D132">
            <v>1.1000000000000001</v>
          </cell>
          <cell r="E132">
            <v>4.2</v>
          </cell>
        </row>
        <row r="133">
          <cell r="B133" t="str">
            <v>São Lourenço</v>
          </cell>
          <cell r="C133">
            <v>3.1</v>
          </cell>
          <cell r="D133">
            <v>1.1000000000000001</v>
          </cell>
          <cell r="E133">
            <v>4.2</v>
          </cell>
        </row>
        <row r="134">
          <cell r="B134" t="str">
            <v>São Sebastião do Paraíso</v>
          </cell>
          <cell r="C134">
            <v>3.1</v>
          </cell>
          <cell r="D134">
            <v>1.1000000000000001</v>
          </cell>
          <cell r="E134">
            <v>4.2</v>
          </cell>
        </row>
        <row r="135">
          <cell r="B135" t="str">
            <v>Sete Lagoas</v>
          </cell>
          <cell r="C135">
            <v>3.1</v>
          </cell>
          <cell r="D135">
            <v>1.1000000000000001</v>
          </cell>
          <cell r="E135">
            <v>4.2</v>
          </cell>
        </row>
        <row r="136">
          <cell r="B136" t="str">
            <v>Teófilo Otoni</v>
          </cell>
          <cell r="C136">
            <v>3.1</v>
          </cell>
          <cell r="D136">
            <v>1.1000000000000001</v>
          </cell>
          <cell r="E136">
            <v>4.2</v>
          </cell>
        </row>
        <row r="137">
          <cell r="B137" t="str">
            <v>Três Pontas</v>
          </cell>
          <cell r="C137">
            <v>3.1</v>
          </cell>
          <cell r="D137">
            <v>1.1000000000000001</v>
          </cell>
          <cell r="E137">
            <v>4.2</v>
          </cell>
        </row>
        <row r="138">
          <cell r="B138" t="str">
            <v>Tupaciguara</v>
          </cell>
          <cell r="C138">
            <v>3.1</v>
          </cell>
          <cell r="D138">
            <v>1.1000000000000001</v>
          </cell>
          <cell r="E138">
            <v>4.2</v>
          </cell>
        </row>
        <row r="139">
          <cell r="B139" t="str">
            <v>Ubá</v>
          </cell>
          <cell r="C139">
            <v>3.1</v>
          </cell>
          <cell r="D139">
            <v>1.1000000000000001</v>
          </cell>
          <cell r="E139">
            <v>4.2</v>
          </cell>
        </row>
        <row r="140">
          <cell r="B140" t="str">
            <v>Uberaba</v>
          </cell>
          <cell r="C140">
            <v>3.1</v>
          </cell>
          <cell r="D140">
            <v>1.1000000000000001</v>
          </cell>
          <cell r="E140">
            <v>4.2</v>
          </cell>
        </row>
        <row r="141">
          <cell r="B141" t="str">
            <v>Uberlândia</v>
          </cell>
          <cell r="C141">
            <v>3.1</v>
          </cell>
          <cell r="D141">
            <v>1.1000000000000001</v>
          </cell>
          <cell r="E141">
            <v>4.2</v>
          </cell>
        </row>
        <row r="142">
          <cell r="B142" t="str">
            <v>Varginha</v>
          </cell>
          <cell r="C142">
            <v>3.1</v>
          </cell>
          <cell r="D142">
            <v>1.1000000000000001</v>
          </cell>
          <cell r="E142">
            <v>4.2</v>
          </cell>
        </row>
        <row r="143">
          <cell r="B143" t="str">
            <v>Vespasiano</v>
          </cell>
          <cell r="C143">
            <v>3.1</v>
          </cell>
          <cell r="D143">
            <v>1.1000000000000001</v>
          </cell>
          <cell r="E143">
            <v>4.2</v>
          </cell>
        </row>
        <row r="144">
          <cell r="B144" t="str">
            <v>Viçosa</v>
          </cell>
          <cell r="C144">
            <v>3.1</v>
          </cell>
          <cell r="D144">
            <v>1.1000000000000001</v>
          </cell>
          <cell r="E144">
            <v>4.2</v>
          </cell>
        </row>
      </sheetData>
      <sheetData sheetId="7"/>
      <sheetData sheetId="8" refreshError="1"/>
      <sheetData sheetId="9" refreshError="1"/>
      <sheetData sheetId="10">
        <row r="5">
          <cell r="C5">
            <v>0.2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 VIGILANCIA"/>
      <sheetName val="Equipamentos"/>
      <sheetName val="Uniformes"/>
      <sheetName val="Base - Módulos"/>
      <sheetName val="PARÂMETRO"/>
      <sheetName val="CCT"/>
      <sheetName val="Resumo Geral"/>
      <sheetName val="Resumo Categoria"/>
      <sheetName val="TOTALIZADORA MÓDULO"/>
      <sheetName val="CARGOS ARAÇUAÍ"/>
      <sheetName val=" 220h Araçuaí"/>
      <sheetName val="CARGOS ARAGUARI"/>
      <sheetName val=" 220h Araguari"/>
      <sheetName val="CARGOS BARBACENA"/>
      <sheetName val=" 220h Barbacena"/>
      <sheetName val="CARGOS BH "/>
      <sheetName val="220h BH"/>
      <sheetName val="12x36h Diurno BH "/>
      <sheetName val=" 12x36h Noturno BH "/>
      <sheetName val="CARGOS BETIM"/>
      <sheetName val="12x36h Diurno Betim"/>
      <sheetName val="CARGOS CAETÉ"/>
      <sheetName val=" 220h Caeté"/>
      <sheetName val="CARGOS Campo Belo"/>
      <sheetName val=" 220h Campo Belo"/>
      <sheetName val="CARGOS CONSELHEIRO LAFAIETE"/>
      <sheetName val="12x36h Diurno Cons. Lafaiete"/>
      <sheetName val="CARGOS Contagem"/>
      <sheetName val="12x36h Diurno Contagem"/>
      <sheetName val="12x36hNoturno Contagem"/>
      <sheetName val="CARGOS Formiga"/>
      <sheetName val=" 220h Formiga"/>
      <sheetName val="CARGOS Gov. Valadares"/>
      <sheetName val=" 220h Gov. Valadares"/>
      <sheetName val="12x36h Diurno Gov. Valadares"/>
      <sheetName val="CARGOS Igarapé"/>
      <sheetName val=" 220h Igarapé"/>
      <sheetName val="CARGOS Ipatinga"/>
      <sheetName val=" 220h Ipatinga"/>
      <sheetName val="CARGOS Ituiutaba"/>
      <sheetName val=" 220h Ituiutaba"/>
      <sheetName val="CARGOS Lavras"/>
      <sheetName val=" 220h Lavras"/>
      <sheetName val="CARGOS Matozinhos"/>
      <sheetName val=" 220h Matozinhos"/>
      <sheetName val="CARGOS Monte Carmelo"/>
      <sheetName val="12x36h Diurno Monte Carmelo"/>
      <sheetName val="CARGOS Montes Claros"/>
      <sheetName val="12x36hDiurno M. Claros"/>
      <sheetName val="12x36hNoturno M. Claro"/>
      <sheetName val="CARGOS Nova Lima"/>
      <sheetName val="12x36hDiurno Nova Lima"/>
      <sheetName val="CARGOS Porteirinha"/>
      <sheetName val=" 220h Porteirinha"/>
      <sheetName val="CARGOS Pouso Alegre"/>
      <sheetName val="12x36hDiurno Pouso Alegre"/>
      <sheetName val="12x36h Noturno Pouso Alegre"/>
      <sheetName val="CARGOS Ribeirão das Neves"/>
      <sheetName val=" 220h Ribeirao das Neves"/>
      <sheetName val="12x36hDiurno Ribeirão das Neves"/>
      <sheetName val="12x36h Noturno Ribeirão  Neves"/>
      <sheetName val="CARGOS SANTA LUZIA"/>
      <sheetName val="12x36hDiurno Santa Luzia "/>
      <sheetName val="12x36h Noturno Santa Luzia "/>
      <sheetName val="CARGOS SÃO JOAO DEL REI"/>
      <sheetName val="12x36hDiurno São João Del Rei"/>
      <sheetName val="CARGOS São Lourenço"/>
      <sheetName val="12x36hDiurno São Lourenço"/>
      <sheetName val="CARGOS São Seb. Paraíso"/>
      <sheetName val="12x36hDiurno São Seb. Paraíso"/>
      <sheetName val="CARGOS SETE LAGOAS"/>
      <sheetName val="12x36hDiurno Sete Lagoas"/>
      <sheetName val="CARGOS Uberaba"/>
      <sheetName val="12x36hDiurno Uberaba"/>
      <sheetName val="12x36h Noturno Uberaba"/>
      <sheetName val="CARGOS Uberlandia"/>
      <sheetName val="12x36hDiurno Uberlândia"/>
      <sheetName val="12x36h Noturno Uberlândia"/>
      <sheetName val="CARGOS Varginha"/>
      <sheetName val=" 220h Varginha"/>
      <sheetName val="CARGOS Vespasiano"/>
      <sheetName val="12x36hDiurno Vespasiano"/>
      <sheetName val="CARGOS Viçosa"/>
      <sheetName val="12x36hDiurno Viçosa"/>
      <sheetName val="Plan1"/>
    </sheetNames>
    <sheetDataSet>
      <sheetData sheetId="0"/>
      <sheetData sheetId="1"/>
      <sheetData sheetId="2"/>
      <sheetData sheetId="3">
        <row r="100">
          <cell r="B100">
            <v>288.24309733412423</v>
          </cell>
        </row>
        <row r="108">
          <cell r="B108">
            <v>345.76681145877103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T"/>
      <sheetName val="Anexo IX"/>
      <sheetName val="Anexo X"/>
    </sheetNames>
    <sheetDataSet>
      <sheetData sheetId="0" refreshError="1"/>
      <sheetData sheetId="1" refreshError="1"/>
      <sheetData sheetId="2" refreshError="1">
        <row r="97">
          <cell r="A97" t="str">
            <v>TOTAL GERAL GLOBAL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CE53"/>
  <sheetViews>
    <sheetView showGridLines="0" view="pageBreakPreview" topLeftCell="BO1" zoomScale="120" zoomScaleNormal="100" zoomScaleSheetLayoutView="120" workbookViewId="0">
      <pane ySplit="3" topLeftCell="A35" activePane="bottomLeft" state="frozen"/>
      <selection activeCell="F21" sqref="F21"/>
      <selection pane="bottomLeft" activeCell="BW42" sqref="BW42"/>
    </sheetView>
  </sheetViews>
  <sheetFormatPr defaultRowHeight="12.75" customHeight="1"/>
  <cols>
    <col min="1" max="1" width="20.140625" style="48" customWidth="1"/>
    <col min="2" max="2" width="21.42578125" style="48" customWidth="1"/>
    <col min="3" max="3" width="9.140625" style="48"/>
    <col min="4" max="4" width="8.140625" style="50" customWidth="1"/>
    <col min="5" max="5" width="10.7109375" style="50" customWidth="1"/>
    <col min="6" max="6" width="9" style="48" customWidth="1"/>
    <col min="7" max="8" width="11.140625" style="50" customWidth="1"/>
    <col min="9" max="9" width="8.140625" style="50" customWidth="1"/>
    <col min="10" max="10" width="7.28515625" style="50" customWidth="1"/>
    <col min="11" max="11" width="8.28515625" style="50" customWidth="1"/>
    <col min="12" max="12" width="7" style="48" customWidth="1"/>
    <col min="13" max="13" width="9.7109375" style="48" customWidth="1"/>
    <col min="14" max="14" width="12.5703125" style="48" customWidth="1"/>
    <col min="15" max="20" width="12.7109375" style="48" customWidth="1"/>
    <col min="21" max="21" width="9.28515625" style="48" customWidth="1"/>
    <col min="22" max="22" width="12.42578125" style="48" customWidth="1"/>
    <col min="23" max="23" width="12.5703125" style="48" customWidth="1"/>
    <col min="24" max="33" width="10.140625" style="48" customWidth="1"/>
    <col min="34" max="34" width="12.5703125" style="48" customWidth="1"/>
    <col min="35" max="36" width="10.140625" style="48" customWidth="1"/>
    <col min="37" max="37" width="9.42578125" style="48" customWidth="1"/>
    <col min="38" max="38" width="10.140625" style="48" customWidth="1"/>
    <col min="39" max="39" width="9.42578125" style="48" customWidth="1"/>
    <col min="40" max="40" width="10.7109375" style="48" customWidth="1"/>
    <col min="41" max="42" width="11.140625" style="48" customWidth="1"/>
    <col min="43" max="43" width="9.42578125" style="48" customWidth="1"/>
    <col min="44" max="44" width="7.7109375" style="48" customWidth="1"/>
    <col min="45" max="46" width="10" style="48" customWidth="1"/>
    <col min="47" max="47" width="11" style="48" customWidth="1"/>
    <col min="48" max="48" width="10" style="48" customWidth="1"/>
    <col min="49" max="49" width="13.28515625" style="48" customWidth="1"/>
    <col min="50" max="50" width="10.7109375" style="48" customWidth="1"/>
    <col min="51" max="61" width="10" style="48" customWidth="1"/>
    <col min="62" max="62" width="12.42578125" style="48" customWidth="1"/>
    <col min="63" max="63" width="10" style="48" customWidth="1"/>
    <col min="64" max="64" width="12.7109375" style="48" customWidth="1"/>
    <col min="65" max="65" width="11.7109375" style="48" customWidth="1"/>
    <col min="66" max="70" width="10" style="48" customWidth="1"/>
    <col min="71" max="72" width="9.28515625" style="52" customWidth="1"/>
    <col min="73" max="73" width="9.28515625" style="48" customWidth="1"/>
    <col min="74" max="74" width="17.7109375" style="48" customWidth="1"/>
    <col min="75" max="75" width="13.7109375" style="48" customWidth="1"/>
    <col min="76" max="76" width="11.85546875" style="48" customWidth="1"/>
    <col min="77" max="77" width="8.28515625" style="48" customWidth="1"/>
    <col min="78" max="78" width="8.42578125" style="53" customWidth="1"/>
    <col min="79" max="79" width="11.28515625" style="53" customWidth="1"/>
    <col min="80" max="80" width="9.7109375" style="48" customWidth="1"/>
    <col min="81" max="81" width="12.7109375" style="48" customWidth="1"/>
    <col min="82" max="82" width="11.28515625" style="48" bestFit="1" customWidth="1"/>
    <col min="83" max="16384" width="9.140625" style="48"/>
  </cols>
  <sheetData>
    <row r="1" spans="1:82" ht="12.75" customHeight="1">
      <c r="B1" s="49"/>
      <c r="AP1" s="51"/>
    </row>
    <row r="2" spans="1:82" ht="12.75" customHeight="1" thickBot="1">
      <c r="A2" s="54"/>
      <c r="B2" s="54"/>
      <c r="C2" s="54"/>
      <c r="D2" s="55"/>
      <c r="E2" s="55"/>
      <c r="F2" s="54"/>
      <c r="G2" s="55"/>
      <c r="H2" s="55"/>
      <c r="I2" s="55"/>
      <c r="J2" s="55"/>
      <c r="K2" s="55"/>
      <c r="L2" s="54"/>
      <c r="M2" s="54"/>
      <c r="N2" s="54"/>
      <c r="O2" s="56">
        <f>'[1]Base - Módulos'!C14</f>
        <v>0.3</v>
      </c>
      <c r="P2" s="57">
        <v>0.4</v>
      </c>
      <c r="Q2" s="57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8"/>
      <c r="AE2" s="54"/>
      <c r="AF2" s="58">
        <v>62.374249647944445</v>
      </c>
      <c r="AG2" s="59"/>
      <c r="AH2" s="58">
        <v>58.532576741746027</v>
      </c>
      <c r="AI2" s="58"/>
      <c r="AJ2" s="54"/>
      <c r="AK2" s="56">
        <f>'[1]Base - Módulos'!C48</f>
        <v>0.2</v>
      </c>
      <c r="AL2" s="56">
        <f>'[1]Base - Módulos'!C49</f>
        <v>1.4999999999999999E-2</v>
      </c>
      <c r="AM2" s="56">
        <f>'[1]Base - Módulos'!C50</f>
        <v>0.01</v>
      </c>
      <c r="AN2" s="56">
        <f>'[1]Base - Módulos'!C51</f>
        <v>2E-3</v>
      </c>
      <c r="AO2" s="56">
        <f>'[1]Base - Módulos'!C52</f>
        <v>2.5000000000000001E-2</v>
      </c>
      <c r="AP2" s="56">
        <f>'[1]Base - Módulos'!C53</f>
        <v>0.08</v>
      </c>
      <c r="AQ2" s="56">
        <f>'[1]Base - Módulos'!C54</f>
        <v>0.03</v>
      </c>
      <c r="AR2" s="56">
        <f>'[1]Base - Módulos'!C55</f>
        <v>6.0000000000000001E-3</v>
      </c>
      <c r="AS2" s="60">
        <f>SUM(AK2:AR2)</f>
        <v>0.3680000000000001</v>
      </c>
      <c r="AT2" s="56">
        <f>'[1]Base - Módulos'!C59</f>
        <v>8.3333333333333329E-2</v>
      </c>
      <c r="AU2" s="56">
        <f>'[1]Base - Módulos'!C61</f>
        <v>3.0666666666666675E-2</v>
      </c>
      <c r="AV2" s="60">
        <f>AT2+AU2</f>
        <v>0.114</v>
      </c>
      <c r="AW2" s="56">
        <f>'[1]Base - Módulos'!C65</f>
        <v>1.2962962962962963E-3</v>
      </c>
      <c r="AX2" s="56">
        <f>'[1]Base - Módulos'!C66</f>
        <v>4.7703703703703715E-4</v>
      </c>
      <c r="AY2" s="60">
        <f>SUM(AW2:AX2)</f>
        <v>1.7733333333333334E-3</v>
      </c>
      <c r="AZ2" s="56">
        <f>'[1]Base - Módulos'!C70</f>
        <v>5.0183256172839511E-3</v>
      </c>
      <c r="BA2" s="56">
        <f>'[1]Base - Módulos'!C71</f>
        <v>4.0146604938271608E-4</v>
      </c>
      <c r="BB2" s="56">
        <f>'[1]Base - Módulos'!C72</f>
        <v>2.0073302469135804E-4</v>
      </c>
      <c r="BC2" s="56">
        <f>'[1]Base - Módulos'!C73</f>
        <v>3.5000000000000005E-3</v>
      </c>
      <c r="BD2" s="56">
        <f>'[1]Base - Módulos'!C74</f>
        <v>1.2880000000000005E-3</v>
      </c>
      <c r="BE2" s="56">
        <f>'[1]Base - Módulos'!C75</f>
        <v>4.2999999999999997E-2</v>
      </c>
      <c r="BF2" s="56">
        <f>'[1]Base - Módulos'!C76</f>
        <v>1.6666666666666668E-3</v>
      </c>
      <c r="BG2" s="60">
        <f>SUM(AZ2:BF2)</f>
        <v>5.5075191358024689E-2</v>
      </c>
      <c r="BH2" s="56">
        <f>'[1]Base - Módulos'!C80</f>
        <v>0.1111111111111111</v>
      </c>
      <c r="BI2" s="56">
        <f>'[1]Base - Módulos'!C81</f>
        <v>1.3888888888888888E-2</v>
      </c>
      <c r="BJ2" s="56">
        <f>'[1]Base - Módulos'!C82</f>
        <v>8.4305555555555557E-3</v>
      </c>
      <c r="BK2" s="56">
        <f>'[1]Base - Módulos'!C83</f>
        <v>3.3333333333333335E-3</v>
      </c>
      <c r="BL2" s="56">
        <f>'[1]Base - Módulos'!C84</f>
        <v>0</v>
      </c>
      <c r="BM2" s="56">
        <f>'[1]Base - Módulos'!C86</f>
        <v>5.0329111111111123E-2</v>
      </c>
      <c r="BN2" s="60">
        <f>SUM(BH2:BM2)</f>
        <v>0.18709300000000001</v>
      </c>
      <c r="BO2" s="60">
        <f>BN2+BG2+AY2+AV2+AS2</f>
        <v>0.72594152469135809</v>
      </c>
      <c r="BP2" s="60"/>
      <c r="BQ2" s="60"/>
      <c r="BR2" s="61">
        <f>'[4]Base - Módulos'!$B$100</f>
        <v>288.24309733412423</v>
      </c>
      <c r="BS2" s="62"/>
      <c r="BT2" s="62"/>
      <c r="BU2" s="56"/>
      <c r="BV2" s="56"/>
      <c r="BW2" s="56"/>
      <c r="BX2" s="63">
        <f>'[1]Base - Módulos'!B102</f>
        <v>3</v>
      </c>
      <c r="BY2" s="63"/>
      <c r="BZ2" s="63">
        <f>'[1]Base - Módulos'!B103</f>
        <v>0.65</v>
      </c>
      <c r="CA2" s="61">
        <f>'[4]Base - Módulos'!$B$108</f>
        <v>345.76681145877103</v>
      </c>
      <c r="CB2" s="54"/>
      <c r="CC2" s="54"/>
    </row>
    <row r="3" spans="1:82" s="82" customFormat="1" ht="141" thickBot="1">
      <c r="A3" s="64" t="s">
        <v>0</v>
      </c>
      <c r="B3" s="65" t="s">
        <v>1</v>
      </c>
      <c r="C3" s="66" t="s">
        <v>98</v>
      </c>
      <c r="D3" s="67" t="s">
        <v>2</v>
      </c>
      <c r="E3" s="68" t="s">
        <v>3</v>
      </c>
      <c r="F3" s="69" t="s">
        <v>99</v>
      </c>
      <c r="G3" s="67" t="s">
        <v>2</v>
      </c>
      <c r="H3" s="68" t="s">
        <v>3</v>
      </c>
      <c r="I3" s="69" t="s">
        <v>100</v>
      </c>
      <c r="J3" s="67" t="s">
        <v>2</v>
      </c>
      <c r="K3" s="68" t="s">
        <v>3</v>
      </c>
      <c r="L3" s="70" t="s">
        <v>3</v>
      </c>
      <c r="M3" s="71" t="s">
        <v>101</v>
      </c>
      <c r="N3" s="71" t="s">
        <v>5</v>
      </c>
      <c r="O3" s="71" t="s">
        <v>4</v>
      </c>
      <c r="P3" s="71" t="s">
        <v>6</v>
      </c>
      <c r="Q3" s="71" t="s">
        <v>7</v>
      </c>
      <c r="R3" s="71" t="s">
        <v>42</v>
      </c>
      <c r="S3" s="71" t="s">
        <v>8</v>
      </c>
      <c r="T3" s="71" t="s">
        <v>102</v>
      </c>
      <c r="U3" s="72" t="s">
        <v>43</v>
      </c>
      <c r="V3" s="71" t="s">
        <v>44</v>
      </c>
      <c r="W3" s="71" t="s">
        <v>103</v>
      </c>
      <c r="X3" s="71" t="s">
        <v>45</v>
      </c>
      <c r="Y3" s="71" t="s">
        <v>46</v>
      </c>
      <c r="Z3" s="71" t="s">
        <v>9</v>
      </c>
      <c r="AA3" s="71" t="s">
        <v>10</v>
      </c>
      <c r="AB3" s="71" t="s">
        <v>12</v>
      </c>
      <c r="AC3" s="71" t="s">
        <v>11</v>
      </c>
      <c r="AD3" s="71" t="s">
        <v>47</v>
      </c>
      <c r="AE3" s="72" t="s">
        <v>48</v>
      </c>
      <c r="AF3" s="71" t="s">
        <v>49</v>
      </c>
      <c r="AG3" s="71" t="s">
        <v>13</v>
      </c>
      <c r="AH3" s="71" t="s">
        <v>14</v>
      </c>
      <c r="AI3" s="71" t="s">
        <v>50</v>
      </c>
      <c r="AJ3" s="72" t="s">
        <v>51</v>
      </c>
      <c r="AK3" s="71" t="s">
        <v>15</v>
      </c>
      <c r="AL3" s="73" t="s">
        <v>16</v>
      </c>
      <c r="AM3" s="74" t="s">
        <v>17</v>
      </c>
      <c r="AN3" s="75" t="s">
        <v>18</v>
      </c>
      <c r="AO3" s="75" t="s">
        <v>19</v>
      </c>
      <c r="AP3" s="75" t="s">
        <v>20</v>
      </c>
      <c r="AQ3" s="73" t="s">
        <v>21</v>
      </c>
      <c r="AR3" s="75" t="s">
        <v>22</v>
      </c>
      <c r="AS3" s="76" t="s">
        <v>52</v>
      </c>
      <c r="AT3" s="75" t="s">
        <v>23</v>
      </c>
      <c r="AU3" s="75" t="s">
        <v>104</v>
      </c>
      <c r="AV3" s="76" t="s">
        <v>53</v>
      </c>
      <c r="AW3" s="75" t="s">
        <v>24</v>
      </c>
      <c r="AX3" s="75" t="s">
        <v>25</v>
      </c>
      <c r="AY3" s="76" t="s">
        <v>54</v>
      </c>
      <c r="AZ3" s="75" t="s">
        <v>26</v>
      </c>
      <c r="BA3" s="75" t="s">
        <v>27</v>
      </c>
      <c r="BB3" s="75" t="s">
        <v>55</v>
      </c>
      <c r="BC3" s="75" t="s">
        <v>56</v>
      </c>
      <c r="BD3" s="75" t="s">
        <v>57</v>
      </c>
      <c r="BE3" s="75" t="s">
        <v>58</v>
      </c>
      <c r="BF3" s="75" t="s">
        <v>59</v>
      </c>
      <c r="BG3" s="76" t="s">
        <v>60</v>
      </c>
      <c r="BH3" s="75" t="s">
        <v>105</v>
      </c>
      <c r="BI3" s="75" t="s">
        <v>28</v>
      </c>
      <c r="BJ3" s="75" t="s">
        <v>29</v>
      </c>
      <c r="BK3" s="75" t="s">
        <v>30</v>
      </c>
      <c r="BL3" s="75" t="s">
        <v>61</v>
      </c>
      <c r="BM3" s="75" t="s">
        <v>31</v>
      </c>
      <c r="BN3" s="76" t="s">
        <v>62</v>
      </c>
      <c r="BO3" s="75" t="s">
        <v>63</v>
      </c>
      <c r="BP3" s="76" t="s">
        <v>64</v>
      </c>
      <c r="BQ3" s="76" t="s">
        <v>65</v>
      </c>
      <c r="BR3" s="77" t="s">
        <v>66</v>
      </c>
      <c r="BS3" s="78" t="s">
        <v>32</v>
      </c>
      <c r="BT3" s="79" t="s">
        <v>33</v>
      </c>
      <c r="BU3" s="74" t="s">
        <v>34</v>
      </c>
      <c r="BV3" s="75" t="s">
        <v>35</v>
      </c>
      <c r="BW3" s="74" t="s">
        <v>36</v>
      </c>
      <c r="BX3" s="75" t="s">
        <v>37</v>
      </c>
      <c r="BY3" s="74" t="s">
        <v>38</v>
      </c>
      <c r="BZ3" s="75" t="s">
        <v>39</v>
      </c>
      <c r="CA3" s="75" t="s">
        <v>40</v>
      </c>
      <c r="CB3" s="80" t="s">
        <v>67</v>
      </c>
      <c r="CC3" s="81" t="str">
        <f>'[5]Anexo X'!A97</f>
        <v>TOTAL GERAL GLOBAL</v>
      </c>
    </row>
    <row r="4" spans="1:82" ht="15" customHeight="1">
      <c r="A4" s="83" t="str">
        <f>[1]CCT!D11</f>
        <v>Sindesp - MG</v>
      </c>
      <c r="B4" s="83" t="str">
        <f>[1]CCT!C11</f>
        <v>Araçuí</v>
      </c>
      <c r="C4" s="84">
        <f>[1]CCT!F11</f>
        <v>1</v>
      </c>
      <c r="D4" s="85">
        <f>[1]CCT!E11</f>
        <v>1602.86</v>
      </c>
      <c r="E4" s="86">
        <f t="shared" ref="E4:E35" si="0">C4*D4</f>
        <v>1602.86</v>
      </c>
      <c r="F4" s="87">
        <f>[1]CCT!H11</f>
        <v>0</v>
      </c>
      <c r="G4" s="85">
        <f>[1]CCT!G11</f>
        <v>0</v>
      </c>
      <c r="H4" s="86">
        <f t="shared" ref="H4:H35" si="1">F4*G4</f>
        <v>0</v>
      </c>
      <c r="I4" s="87">
        <f>[1]CCT!J11</f>
        <v>0</v>
      </c>
      <c r="J4" s="85">
        <f>[1]CCT!I11</f>
        <v>0</v>
      </c>
      <c r="K4" s="86">
        <f t="shared" ref="K4:K35" si="2">I4*J4</f>
        <v>0</v>
      </c>
      <c r="L4" s="88">
        <f t="shared" ref="L4:L35" si="3">I4+F4+C4</f>
        <v>1</v>
      </c>
      <c r="M4" s="89">
        <f t="shared" ref="M4:M35" si="4">K4+H4+E4</f>
        <v>1602.86</v>
      </c>
      <c r="N4" s="89"/>
      <c r="O4" s="89">
        <f t="shared" ref="O4:O35" si="5">D4*C4*$O$2+G4*F4*$O$2+J4*I4*$O$2</f>
        <v>480.85799999999995</v>
      </c>
      <c r="P4" s="89">
        <f t="shared" ref="P4:P35" si="6">((J4+J4*$O$2)/220*$P$2*7*15.5)*I4</f>
        <v>0</v>
      </c>
      <c r="Q4" s="89"/>
      <c r="R4" s="89"/>
      <c r="S4" s="89">
        <f t="shared" ref="S4:S26" si="7">((D4+D4*$O$2)/220*20*C4)+((G4+G4*$O$2)/220*15.5*F4)+(((J4+J4*$O$2+(J4+J4*$O$2)/220*$P$2*7*15.5)/220*15.5)*I4)</f>
        <v>189.42890909090909</v>
      </c>
      <c r="T4" s="89">
        <f>((D4+D4*$O$2)/220*8.8*2/12)*C4+((G4+G4*$O$2)/220*12*5/12)*F4+((J4+J4*$O$2)/220*12*5/12)*I4</f>
        <v>13.891453333333336</v>
      </c>
      <c r="U4" s="89">
        <f t="shared" ref="U4:U35" si="8">SUM(M4:T4)</f>
        <v>2287.0383624242422</v>
      </c>
      <c r="V4" s="89">
        <f>VLOOKUP('Resumo Geral imposto cl'!A4,[1]PARÂMETRO!$B$2:$I$4,2,FALSE)*L4</f>
        <v>112.9</v>
      </c>
      <c r="W4" s="89">
        <f>(((VLOOKUP(A4,[1]PARÂMETRO!$B$2:$I$4,3,FALSE)*20)-(VLOOKUP(A4,[1]PARÂMETRO!$B$2:$I$4,3,FALSE)*20)*10%)*C4+((VLOOKUP(A4,[1]PARÂMETRO!$B$2:$IL$4,3,FALSE)*15.5)-(VLOOKUP(A4,[1]PARÂMETRO!$B$2:$I$4,3,FALSE)*15.5*10%))*F4+((VLOOKUP(A4,[1]PARÂMETRO!$B$2:$I$4,3,FALSE)*15.5)-(VLOOKUP(A4,[1]PARÂMETRO!$B$2:$I$4,3,FALSE)*15.5)*10%)*I4)</f>
        <v>287.82</v>
      </c>
      <c r="X4" s="89">
        <f>(VLOOKUP(B4,[1]PARÂMETRO!$B$9:$E$42,4,FALSE)*(2*20*C4))-(IF(E4*6%&lt;=(VLOOKUP(B4,[1]PARÂMETRO!$B$9:$E$42,4,FALSE)*(2*20*C4)),E4*6%,VLOOKUP(B4,[1]PARÂMETRO!$B$9:$E$42,4,FALSE)*(2*20*C4)))+(VLOOKUP(B4,[1]PARÂMETRO!$B$9:$E$42,4,FALSE)*(2*15.5*F4))-(IF(H4*6%&lt;=(VLOOKUP(B4,[1]PARÂMETRO!$B$9:$E$42,4,FALSE)*(2*15.5*F4)),H4*6%,VLOOKUP(B4,[1]PARÂMETRO!$B$9:$E$42,4,FALSE)*(2*15.5*F4)))+(VLOOKUP(B4,[1]PARÂMETRO!$B$9:$E$42,4,FALSE)*(2*15.5*I4))-(IF(K4*6%&lt;=(VLOOKUP(B4,[1]PARÂMETRO!$B$9:$E$42,4,FALSE)*(2*15.5*I4)),K4*6%,VLOOKUP(B4,[1]PARÂMETRO!$B$9:$E$42,4,FALSE)*(2*15.5*I4)))</f>
        <v>51.828400000000016</v>
      </c>
      <c r="Y4" s="89">
        <f>VLOOKUP(A4,[1]PARÂMETRO!$B$2:$I$4,4,FALSE)*L4</f>
        <v>91.08</v>
      </c>
      <c r="Z4" s="89">
        <f>VLOOKUP(A4,[1]PARÂMETRO!$B$2:$I$4,5,FALSE)*L4</f>
        <v>17.03</v>
      </c>
      <c r="AA4" s="89">
        <f>VLOOKUP(A4,[1]PARÂMETRO!$B$2:$I$4,6,FALSE)</f>
        <v>0</v>
      </c>
      <c r="AB4" s="89">
        <f>VLOOKUP($A4,[1]PARÂMETRO!$B$2:$I$4,7,FALSE)</f>
        <v>0</v>
      </c>
      <c r="AC4" s="89">
        <f>VLOOKUP($A4,[1]PARÂMETRO!$B$2:$I$4,8,FALSE)</f>
        <v>0</v>
      </c>
      <c r="AD4" s="89"/>
      <c r="AE4" s="89">
        <f t="shared" ref="AE4:AE35" si="9">SUM(V4:AD4)</f>
        <v>560.65840000000003</v>
      </c>
      <c r="AF4" s="89">
        <f>$AF$2*L4</f>
        <v>62.374249647944445</v>
      </c>
      <c r="AG4" s="89"/>
      <c r="AH4" s="89">
        <f>L4*$AH$2</f>
        <v>58.532576741746027</v>
      </c>
      <c r="AI4" s="89"/>
      <c r="AJ4" s="89">
        <f>SUM(AF4:AI4)</f>
        <v>120.90682638969048</v>
      </c>
      <c r="AK4" s="90">
        <f t="shared" ref="AK4:AK35" si="10">U4*$AK$2</f>
        <v>457.40767248484849</v>
      </c>
      <c r="AL4" s="90">
        <f t="shared" ref="AL4:AL35" si="11">U4*$AL$2</f>
        <v>34.305575436363632</v>
      </c>
      <c r="AM4" s="91">
        <f t="shared" ref="AM4:AM35" si="12">U4*$AM$2</f>
        <v>22.870383624242422</v>
      </c>
      <c r="AN4" s="90">
        <f t="shared" ref="AN4:AN35" si="13">U4*$AN$2</f>
        <v>4.5740767248484842</v>
      </c>
      <c r="AO4" s="91">
        <f t="shared" ref="AO4:AO35" si="14">U4*$AO$2</f>
        <v>57.175959060606061</v>
      </c>
      <c r="AP4" s="90">
        <f t="shared" ref="AP4:AP35" si="15">U4*$AP$2</f>
        <v>182.96306899393937</v>
      </c>
      <c r="AQ4" s="91">
        <f t="shared" ref="AQ4:AQ35" si="16">U4*$AQ$2</f>
        <v>68.611150872727265</v>
      </c>
      <c r="AR4" s="90">
        <f t="shared" ref="AR4:AR35" si="17">U4*$AR$2</f>
        <v>13.722230174545453</v>
      </c>
      <c r="AS4" s="90">
        <f t="shared" ref="AS4:AS32" si="18">SUM(AK4:AR4)</f>
        <v>841.63011737212116</v>
      </c>
      <c r="AT4" s="89">
        <f t="shared" ref="AT4:AT35" si="19">$AT$2*U4</f>
        <v>190.58653020202019</v>
      </c>
      <c r="AU4" s="89">
        <f t="shared" ref="AU4:AU35" si="20">$AU$2*U4</f>
        <v>70.135843114343444</v>
      </c>
      <c r="AV4" s="89">
        <f t="shared" ref="AV4:AV35" si="21">SUM(AT4:AU4)</f>
        <v>260.72237331636364</v>
      </c>
      <c r="AW4" s="89">
        <f t="shared" ref="AW4:AW35" si="22">$AW$2*U4</f>
        <v>2.9646793586980915</v>
      </c>
      <c r="AX4" s="89">
        <f t="shared" ref="AX4:AX35" si="23">$AX$2*U4</f>
        <v>1.0910020040008981</v>
      </c>
      <c r="AY4" s="89">
        <f t="shared" ref="AY4:AY35" si="24">SUM(AW4:AX4)</f>
        <v>4.0556813626989898</v>
      </c>
      <c r="AZ4" s="89">
        <f t="shared" ref="AZ4:AZ35" si="25">$AZ$2*U4</f>
        <v>11.477103201864711</v>
      </c>
      <c r="BA4" s="89">
        <f t="shared" ref="BA4:BA35" si="26">$BA$2*U4</f>
        <v>0.91816825614917696</v>
      </c>
      <c r="BB4" s="89">
        <f t="shared" ref="BB4:BB35" si="27">$BB$2*U4</f>
        <v>0.45908412807458848</v>
      </c>
      <c r="BC4" s="89">
        <f t="shared" ref="BC4:BC35" si="28">$BC$2*U4</f>
        <v>8.0046342684848497</v>
      </c>
      <c r="BD4" s="89">
        <f t="shared" ref="BD4:BD35" si="29">$BD$2*U4</f>
        <v>2.9457054108024252</v>
      </c>
      <c r="BE4" s="89">
        <f t="shared" ref="BE4:BE35" si="30">$BE$2*U4</f>
        <v>98.342649584242409</v>
      </c>
      <c r="BF4" s="89">
        <f t="shared" ref="BF4:BF35" si="31">$BF$2*U4</f>
        <v>3.8117306040404038</v>
      </c>
      <c r="BG4" s="89">
        <f t="shared" ref="BG4:BG35" si="32">SUM(AZ4:BF4)</f>
        <v>125.95907545365856</v>
      </c>
      <c r="BH4" s="89">
        <f t="shared" ref="BH4:BH35" si="33">$BH$2*U4</f>
        <v>254.11537360269358</v>
      </c>
      <c r="BI4" s="89">
        <f t="shared" ref="BI4:BI35" si="34">$BI$2*U4</f>
        <v>31.764421700336698</v>
      </c>
      <c r="BJ4" s="89">
        <f t="shared" ref="BJ4:BJ35" si="35">$BJ$2*U4</f>
        <v>19.281003972104376</v>
      </c>
      <c r="BK4" s="89">
        <f t="shared" ref="BK4:BK35" si="36">$BK$2*U4</f>
        <v>7.6234612080808075</v>
      </c>
      <c r="BL4" s="89">
        <f t="shared" ref="BL4:BL35" si="37">$BL$2*U4</f>
        <v>0</v>
      </c>
      <c r="BM4" s="89">
        <f t="shared" ref="BM4:BM35" si="38">$BM$2*U4</f>
        <v>115.10460785782331</v>
      </c>
      <c r="BN4" s="89">
        <f t="shared" ref="BN4:BN35" si="39">SUM(BH4:BM4)</f>
        <v>427.8888683410388</v>
      </c>
      <c r="BO4" s="89">
        <f t="shared" ref="BO4:BO35" si="40">$BO$2*U4</f>
        <v>1660.2561158458811</v>
      </c>
      <c r="BP4" s="89">
        <f>SUM(BN4,BG4,AY4,AV4,AS4)</f>
        <v>1660.2561158458811</v>
      </c>
      <c r="BQ4" s="89">
        <f>SUM(BP4,AJ4,AE4,U4)</f>
        <v>4628.8597046598134</v>
      </c>
      <c r="BR4" s="89">
        <f t="shared" ref="BR4:BR34" si="41">$BR$2*L4</f>
        <v>288.24309733412423</v>
      </c>
      <c r="BS4" s="92">
        <f>VLOOKUP(B4,'[1]ISS VIGILANCIA'!$A$1:$B$35,2,FALSE)*100</f>
        <v>3</v>
      </c>
      <c r="BT4" s="93">
        <f t="shared" ref="BT4:BT35" si="42">BS4+$BX$2+$BZ$2</f>
        <v>6.65</v>
      </c>
      <c r="BU4" s="94">
        <f t="shared" ref="BU4:BU35" si="43">((100/((100-BT4)%)-100)*BS4)/BT4</f>
        <v>3.2137118371719318</v>
      </c>
      <c r="BV4" s="95">
        <f t="shared" ref="BV4:BV34" si="44">((BQ4+BR4+CA4)*BU4)%</f>
        <v>169.13346374245441</v>
      </c>
      <c r="BW4" s="94">
        <f t="shared" ref="BW4:BW35" si="45">((100/((100-BT4)%)-100)*$BX$2)/BT4</f>
        <v>3.2137118371719318</v>
      </c>
      <c r="BX4" s="96">
        <f t="shared" ref="BX4:BX35" si="46">((BQ4+BR4+CA4)*BW4)%</f>
        <v>169.13346374245441</v>
      </c>
      <c r="BY4" s="94">
        <f t="shared" ref="BY4:BY35" si="47">((100/((100-BT4)%)-100)*$BZ$2)/BT4</f>
        <v>0.69630423138725195</v>
      </c>
      <c r="BZ4" s="89">
        <f>((BQ4+BR4+CA4)*BY4)%</f>
        <v>36.645583810865126</v>
      </c>
      <c r="CA4" s="89">
        <f t="shared" ref="CA4:CA35" si="48">$CA$2*L4</f>
        <v>345.76681145877103</v>
      </c>
      <c r="CB4" s="89">
        <f t="shared" ref="CB4:CB35" si="49">BR4+BV4+BX4+BZ4+CA4</f>
        <v>1008.9224200886692</v>
      </c>
      <c r="CC4" s="97">
        <f t="shared" ref="CC4:CC35" si="50">CB4+BQ4</f>
        <v>5637.7821247484826</v>
      </c>
      <c r="CD4" s="98"/>
    </row>
    <row r="5" spans="1:82" ht="15" customHeight="1">
      <c r="A5" s="83" t="str">
        <f>[1]CCT!D12</f>
        <v>Sindesp - MG</v>
      </c>
      <c r="B5" s="83" t="str">
        <f>[1]CCT!C12</f>
        <v>Araguari</v>
      </c>
      <c r="C5" s="87">
        <f>[1]CCT!F12</f>
        <v>1</v>
      </c>
      <c r="D5" s="85">
        <f>[1]CCT!E12</f>
        <v>1602.86</v>
      </c>
      <c r="E5" s="86">
        <f t="shared" si="0"/>
        <v>1602.86</v>
      </c>
      <c r="F5" s="87">
        <f>[1]CCT!H12</f>
        <v>0</v>
      </c>
      <c r="G5" s="85">
        <f>[1]CCT!G12</f>
        <v>0</v>
      </c>
      <c r="H5" s="86">
        <f t="shared" si="1"/>
        <v>0</v>
      </c>
      <c r="I5" s="87">
        <f>[1]CCT!J12</f>
        <v>0</v>
      </c>
      <c r="J5" s="85">
        <f>[1]CCT!I12</f>
        <v>0</v>
      </c>
      <c r="K5" s="86">
        <f t="shared" si="2"/>
        <v>0</v>
      </c>
      <c r="L5" s="88">
        <f t="shared" si="3"/>
        <v>1</v>
      </c>
      <c r="M5" s="89">
        <f t="shared" si="4"/>
        <v>1602.86</v>
      </c>
      <c r="N5" s="89"/>
      <c r="O5" s="89">
        <f t="shared" si="5"/>
        <v>480.85799999999995</v>
      </c>
      <c r="P5" s="89">
        <f t="shared" si="6"/>
        <v>0</v>
      </c>
      <c r="Q5" s="89"/>
      <c r="R5" s="89"/>
      <c r="S5" s="89">
        <f t="shared" si="7"/>
        <v>189.42890909090909</v>
      </c>
      <c r="T5" s="89">
        <f t="shared" ref="T5:T35" si="51">((D5+D5*$O$2)/220*8.8*2/12)*C5+((G5+G5*$O$2)/220*12*5/12)*F5+((J5+J5*$O$2)/220*12*5/12)*I5</f>
        <v>13.891453333333336</v>
      </c>
      <c r="U5" s="89">
        <f t="shared" si="8"/>
        <v>2287.0383624242422</v>
      </c>
      <c r="V5" s="89">
        <f>VLOOKUP('Resumo Geral imposto cl'!A5,[1]PARÂMETRO!$B$2:$I$4,2,FALSE)*L5</f>
        <v>112.9</v>
      </c>
      <c r="W5" s="89">
        <f>(((VLOOKUP(A5,[1]PARÂMETRO!$B$2:$I$4,3,FALSE)*20)-(VLOOKUP(A5,[1]PARÂMETRO!$B$2:$I$4,3,FALSE)*20)*10%)*C5+((VLOOKUP(A5,[1]PARÂMETRO!$B$2:$IL$4,3,FALSE)*15.5)-(VLOOKUP(A5,[1]PARÂMETRO!$B$2:$I$4,3,FALSE)*15.5*10%))*F5+((VLOOKUP(A5,[1]PARÂMETRO!$B$2:$I$4,3,FALSE)*15.5)-(VLOOKUP(A5,[1]PARÂMETRO!$B$2:$I$4,3,FALSE)*15.5)*10%)*I5)</f>
        <v>287.82</v>
      </c>
      <c r="X5" s="89">
        <f>(VLOOKUP(B5,[1]PARÂMETRO!$B$9:$E$42,4,FALSE)*(2*20*C5))-(IF(E5*6%&lt;=(VLOOKUP(B5,[1]PARÂMETRO!$B$9:$E$42,4,FALSE)*(2*20*C5)),E5*6%,VLOOKUP(B5,[1]PARÂMETRO!$B$9:$E$42,4,FALSE)*(2*20*C5)))+(VLOOKUP(B5,[1]PARÂMETRO!$B$9:$E$42,4,FALSE)*(2*15.5*F5))-(IF(H5*6%&lt;=(VLOOKUP(B5,[1]PARÂMETRO!$B$9:$E$42,4,FALSE)*(2*15.5*F5)),H5*6%,VLOOKUP(B5,[1]PARÂMETRO!$B$9:$E$42,4,FALSE)*(2*15.5*F5)))+(VLOOKUP(B5,[1]PARÂMETRO!$B$9:$E$42,4,FALSE)*(2*15.5*I5))-(IF(K5*6%&lt;=(VLOOKUP(B5,[1]PARÂMETRO!$B$9:$E$42,4,FALSE)*(2*15.5*I5)),K5*6%,VLOOKUP(B5,[1]PARÂMETRO!$B$9:$E$42,4,FALSE)*(2*15.5*I5)))</f>
        <v>51.828400000000016</v>
      </c>
      <c r="Y5" s="89">
        <f>VLOOKUP(A5,[1]PARÂMETRO!$B$2:$I$4,4,FALSE)*L5</f>
        <v>91.08</v>
      </c>
      <c r="Z5" s="89">
        <f>VLOOKUP(A5,[1]PARÂMETRO!$B$2:$I$4,5,FALSE)*L5</f>
        <v>17.03</v>
      </c>
      <c r="AA5" s="89">
        <f>VLOOKUP(A5,[1]PARÂMETRO!$B$2:$I$4,6,FALSE)</f>
        <v>0</v>
      </c>
      <c r="AB5" s="89">
        <f>VLOOKUP($A5,[1]PARÂMETRO!$B$2:$I$4,7,FALSE)</f>
        <v>0</v>
      </c>
      <c r="AC5" s="89">
        <f>VLOOKUP($A5,[1]PARÂMETRO!$B$2:$I$4,8,FALSE)</f>
        <v>0</v>
      </c>
      <c r="AD5" s="89"/>
      <c r="AE5" s="89">
        <f t="shared" si="9"/>
        <v>560.65840000000003</v>
      </c>
      <c r="AF5" s="89">
        <f t="shared" ref="AF5:AF35" si="52">$AF$2*L5</f>
        <v>62.374249647944445</v>
      </c>
      <c r="AG5" s="89"/>
      <c r="AH5" s="89">
        <f t="shared" ref="AH5:AH35" si="53">L5*$AH$2</f>
        <v>58.532576741746027</v>
      </c>
      <c r="AI5" s="89"/>
      <c r="AJ5" s="89">
        <f t="shared" ref="AJ5:AJ35" si="54">SUM(AF5:AI5)</f>
        <v>120.90682638969048</v>
      </c>
      <c r="AK5" s="90">
        <f t="shared" si="10"/>
        <v>457.40767248484849</v>
      </c>
      <c r="AL5" s="90">
        <f t="shared" si="11"/>
        <v>34.305575436363632</v>
      </c>
      <c r="AM5" s="91">
        <f t="shared" si="12"/>
        <v>22.870383624242422</v>
      </c>
      <c r="AN5" s="90">
        <f t="shared" si="13"/>
        <v>4.5740767248484842</v>
      </c>
      <c r="AO5" s="91">
        <f t="shared" si="14"/>
        <v>57.175959060606061</v>
      </c>
      <c r="AP5" s="90">
        <f t="shared" si="15"/>
        <v>182.96306899393937</v>
      </c>
      <c r="AQ5" s="91">
        <f t="shared" si="16"/>
        <v>68.611150872727265</v>
      </c>
      <c r="AR5" s="90">
        <f t="shared" si="17"/>
        <v>13.722230174545453</v>
      </c>
      <c r="AS5" s="90">
        <f t="shared" si="18"/>
        <v>841.63011737212116</v>
      </c>
      <c r="AT5" s="89">
        <f t="shared" si="19"/>
        <v>190.58653020202019</v>
      </c>
      <c r="AU5" s="89">
        <f t="shared" si="20"/>
        <v>70.135843114343444</v>
      </c>
      <c r="AV5" s="89">
        <f t="shared" si="21"/>
        <v>260.72237331636364</v>
      </c>
      <c r="AW5" s="89">
        <f t="shared" si="22"/>
        <v>2.9646793586980915</v>
      </c>
      <c r="AX5" s="89">
        <f t="shared" si="23"/>
        <v>1.0910020040008981</v>
      </c>
      <c r="AY5" s="89">
        <f t="shared" si="24"/>
        <v>4.0556813626989898</v>
      </c>
      <c r="AZ5" s="89">
        <f t="shared" si="25"/>
        <v>11.477103201864711</v>
      </c>
      <c r="BA5" s="89">
        <f t="shared" si="26"/>
        <v>0.91816825614917696</v>
      </c>
      <c r="BB5" s="89">
        <f t="shared" si="27"/>
        <v>0.45908412807458848</v>
      </c>
      <c r="BC5" s="89">
        <f t="shared" si="28"/>
        <v>8.0046342684848497</v>
      </c>
      <c r="BD5" s="89">
        <f t="shared" si="29"/>
        <v>2.9457054108024252</v>
      </c>
      <c r="BE5" s="89">
        <f t="shared" si="30"/>
        <v>98.342649584242409</v>
      </c>
      <c r="BF5" s="89">
        <f t="shared" si="31"/>
        <v>3.8117306040404038</v>
      </c>
      <c r="BG5" s="89">
        <f t="shared" si="32"/>
        <v>125.95907545365856</v>
      </c>
      <c r="BH5" s="89">
        <f t="shared" si="33"/>
        <v>254.11537360269358</v>
      </c>
      <c r="BI5" s="89">
        <f t="shared" si="34"/>
        <v>31.764421700336698</v>
      </c>
      <c r="BJ5" s="89">
        <f t="shared" si="35"/>
        <v>19.281003972104376</v>
      </c>
      <c r="BK5" s="89">
        <f t="shared" si="36"/>
        <v>7.6234612080808075</v>
      </c>
      <c r="BL5" s="89">
        <f t="shared" si="37"/>
        <v>0</v>
      </c>
      <c r="BM5" s="89">
        <f t="shared" si="38"/>
        <v>115.10460785782331</v>
      </c>
      <c r="BN5" s="89">
        <f t="shared" si="39"/>
        <v>427.8888683410388</v>
      </c>
      <c r="BO5" s="89">
        <f t="shared" si="40"/>
        <v>1660.2561158458811</v>
      </c>
      <c r="BP5" s="89">
        <f t="shared" ref="BP5:BP35" si="55">SUM(BN5,BG5,AY5,AV5,AS5)</f>
        <v>1660.2561158458811</v>
      </c>
      <c r="BQ5" s="89">
        <f t="shared" ref="BQ5:BQ35" si="56">SUM(BP5,AJ5,AE5,U5)</f>
        <v>4628.8597046598134</v>
      </c>
      <c r="BR5" s="89">
        <f t="shared" si="41"/>
        <v>288.24309733412423</v>
      </c>
      <c r="BS5" s="92">
        <f>VLOOKUP(B5,'[1]ISS VIGILANCIA'!$A$1:$B$35,2,FALSE)*100</f>
        <v>2</v>
      </c>
      <c r="BT5" s="93">
        <f t="shared" si="42"/>
        <v>5.65</v>
      </c>
      <c r="BU5" s="94">
        <f t="shared" si="43"/>
        <v>2.1197668256491848</v>
      </c>
      <c r="BV5" s="95">
        <f t="shared" si="44"/>
        <v>111.56056414314202</v>
      </c>
      <c r="BW5" s="94">
        <f t="shared" si="45"/>
        <v>3.1796502384737768</v>
      </c>
      <c r="BX5" s="96">
        <f t="shared" si="46"/>
        <v>167.340846214713</v>
      </c>
      <c r="BY5" s="94">
        <f t="shared" si="47"/>
        <v>0.68892421833598505</v>
      </c>
      <c r="BZ5" s="89">
        <f t="shared" ref="BZ5:BZ35" si="57">((BQ5+BR5+CA5)*BY5)%</f>
        <v>36.257183346521153</v>
      </c>
      <c r="CA5" s="89">
        <f t="shared" si="48"/>
        <v>345.76681145877103</v>
      </c>
      <c r="CB5" s="89">
        <f t="shared" si="49"/>
        <v>949.16850249727145</v>
      </c>
      <c r="CC5" s="97">
        <f t="shared" si="50"/>
        <v>5578.0282071570846</v>
      </c>
      <c r="CD5" s="98"/>
    </row>
    <row r="6" spans="1:82" ht="15" customHeight="1">
      <c r="A6" s="99" t="str">
        <f>[1]CCT!D13</f>
        <v>Sindesp - MG</v>
      </c>
      <c r="B6" s="99" t="str">
        <f>[1]CCT!C13</f>
        <v>Barbacena</v>
      </c>
      <c r="C6" s="87">
        <f>[1]CCT!F13</f>
        <v>1</v>
      </c>
      <c r="D6" s="85">
        <f>[1]CCT!E13</f>
        <v>1602.86</v>
      </c>
      <c r="E6" s="86">
        <f t="shared" si="0"/>
        <v>1602.86</v>
      </c>
      <c r="F6" s="87">
        <f>[1]CCT!H13</f>
        <v>0</v>
      </c>
      <c r="G6" s="85">
        <f>[1]CCT!G13</f>
        <v>0</v>
      </c>
      <c r="H6" s="86">
        <f t="shared" si="1"/>
        <v>0</v>
      </c>
      <c r="I6" s="87">
        <f>[1]CCT!J13</f>
        <v>0</v>
      </c>
      <c r="J6" s="85">
        <f>[1]CCT!I13</f>
        <v>0</v>
      </c>
      <c r="K6" s="86">
        <f t="shared" si="2"/>
        <v>0</v>
      </c>
      <c r="L6" s="88">
        <f t="shared" si="3"/>
        <v>1</v>
      </c>
      <c r="M6" s="89">
        <f t="shared" si="4"/>
        <v>1602.86</v>
      </c>
      <c r="N6" s="90"/>
      <c r="O6" s="89">
        <f t="shared" si="5"/>
        <v>480.85799999999995</v>
      </c>
      <c r="P6" s="89">
        <f t="shared" si="6"/>
        <v>0</v>
      </c>
      <c r="Q6" s="89"/>
      <c r="R6" s="90"/>
      <c r="S6" s="89">
        <f t="shared" si="7"/>
        <v>189.42890909090909</v>
      </c>
      <c r="T6" s="89">
        <f t="shared" si="51"/>
        <v>13.891453333333336</v>
      </c>
      <c r="U6" s="89">
        <f t="shared" si="8"/>
        <v>2287.0383624242422</v>
      </c>
      <c r="V6" s="89">
        <f>VLOOKUP('Resumo Geral imposto cl'!A6,[1]PARÂMETRO!$B$2:$I$4,2,FALSE)*L6</f>
        <v>112.9</v>
      </c>
      <c r="W6" s="89">
        <f>(((VLOOKUP(A6,[1]PARÂMETRO!$B$2:$I$4,3,FALSE)*20)-(VLOOKUP(A6,[1]PARÂMETRO!$B$2:$I$4,3,FALSE)*20)*10%)*C6+((VLOOKUP(A6,[1]PARÂMETRO!$B$2:$IL$4,3,FALSE)*15.5)-(VLOOKUP(A6,[1]PARÂMETRO!$B$2:$I$4,3,FALSE)*15.5*10%))*F6+((VLOOKUP(A6,[1]PARÂMETRO!$B$2:$I$4,3,FALSE)*15.5)-(VLOOKUP(A6,[1]PARÂMETRO!$B$2:$I$4,3,FALSE)*15.5)*10%)*I6)</f>
        <v>287.82</v>
      </c>
      <c r="X6" s="89">
        <f>(VLOOKUP(B6,[1]PARÂMETRO!$B$9:$E$42,4,FALSE)*(2*20*C6))-(IF(E6*6%&lt;=(VLOOKUP(B6,[1]PARÂMETRO!$B$9:$E$42,4,FALSE)*(2*20*C6)),E6*6%,VLOOKUP(B6,[1]PARÂMETRO!$B$9:$E$42,4,FALSE)*(2*20*C6)))+(VLOOKUP(B6,[1]PARÂMETRO!$B$9:$E$42,4,FALSE)*(2*15.5*F6))-(IF(H6*6%&lt;=(VLOOKUP(B6,[1]PARÂMETRO!$B$9:$E$42,4,FALSE)*(2*15.5*F6)),H6*6%,VLOOKUP(B6,[1]PARÂMETRO!$B$9:$E$42,4,FALSE)*(2*15.5*F6)))+(VLOOKUP(B6,[1]PARÂMETRO!$B$9:$E$42,4,FALSE)*(2*15.5*I6))-(IF(K6*6%&lt;=(VLOOKUP(B6,[1]PARÂMETRO!$B$9:$E$42,4,FALSE)*(2*15.5*I6)),K6*6%,VLOOKUP(B6,[1]PARÂMETRO!$B$9:$E$42,4,FALSE)*(2*15.5*I6)))</f>
        <v>51.828400000000016</v>
      </c>
      <c r="Y6" s="89">
        <f>VLOOKUP(A6,[1]PARÂMETRO!$B$2:$I$4,4,FALSE)*L6</f>
        <v>91.08</v>
      </c>
      <c r="Z6" s="89">
        <f>VLOOKUP(A6,[1]PARÂMETRO!$B$2:$I$4,5,FALSE)*L6</f>
        <v>17.03</v>
      </c>
      <c r="AA6" s="89">
        <f>VLOOKUP(A6,[1]PARÂMETRO!$B$2:$I$4,6,FALSE)</f>
        <v>0</v>
      </c>
      <c r="AB6" s="89">
        <f>VLOOKUP($A6,[1]PARÂMETRO!$B$2:$I$4,7,FALSE)</f>
        <v>0</v>
      </c>
      <c r="AC6" s="89">
        <f>VLOOKUP($A6,[1]PARÂMETRO!$B$2:$I$4,8,FALSE)</f>
        <v>0</v>
      </c>
      <c r="AD6" s="89"/>
      <c r="AE6" s="89">
        <f t="shared" si="9"/>
        <v>560.65840000000003</v>
      </c>
      <c r="AF6" s="89">
        <f t="shared" si="52"/>
        <v>62.374249647944445</v>
      </c>
      <c r="AG6" s="89"/>
      <c r="AH6" s="89">
        <f t="shared" si="53"/>
        <v>58.532576741746027</v>
      </c>
      <c r="AI6" s="89"/>
      <c r="AJ6" s="89">
        <f t="shared" si="54"/>
        <v>120.90682638969048</v>
      </c>
      <c r="AK6" s="90">
        <f t="shared" si="10"/>
        <v>457.40767248484849</v>
      </c>
      <c r="AL6" s="90">
        <f t="shared" si="11"/>
        <v>34.305575436363632</v>
      </c>
      <c r="AM6" s="91">
        <f t="shared" si="12"/>
        <v>22.870383624242422</v>
      </c>
      <c r="AN6" s="90">
        <f t="shared" si="13"/>
        <v>4.5740767248484842</v>
      </c>
      <c r="AO6" s="91">
        <f t="shared" si="14"/>
        <v>57.175959060606061</v>
      </c>
      <c r="AP6" s="90">
        <f t="shared" si="15"/>
        <v>182.96306899393937</v>
      </c>
      <c r="AQ6" s="91">
        <f t="shared" si="16"/>
        <v>68.611150872727265</v>
      </c>
      <c r="AR6" s="90">
        <f t="shared" si="17"/>
        <v>13.722230174545453</v>
      </c>
      <c r="AS6" s="90">
        <f t="shared" si="18"/>
        <v>841.63011737212116</v>
      </c>
      <c r="AT6" s="89">
        <f t="shared" si="19"/>
        <v>190.58653020202019</v>
      </c>
      <c r="AU6" s="89">
        <f t="shared" si="20"/>
        <v>70.135843114343444</v>
      </c>
      <c r="AV6" s="89">
        <f t="shared" si="21"/>
        <v>260.72237331636364</v>
      </c>
      <c r="AW6" s="89">
        <f t="shared" si="22"/>
        <v>2.9646793586980915</v>
      </c>
      <c r="AX6" s="89">
        <f t="shared" si="23"/>
        <v>1.0910020040008981</v>
      </c>
      <c r="AY6" s="89">
        <f t="shared" si="24"/>
        <v>4.0556813626989898</v>
      </c>
      <c r="AZ6" s="89">
        <f t="shared" si="25"/>
        <v>11.477103201864711</v>
      </c>
      <c r="BA6" s="89">
        <f t="shared" si="26"/>
        <v>0.91816825614917696</v>
      </c>
      <c r="BB6" s="89">
        <f t="shared" si="27"/>
        <v>0.45908412807458848</v>
      </c>
      <c r="BC6" s="89">
        <f t="shared" si="28"/>
        <v>8.0046342684848497</v>
      </c>
      <c r="BD6" s="89">
        <f t="shared" si="29"/>
        <v>2.9457054108024252</v>
      </c>
      <c r="BE6" s="89">
        <f t="shared" si="30"/>
        <v>98.342649584242409</v>
      </c>
      <c r="BF6" s="89">
        <f t="shared" si="31"/>
        <v>3.8117306040404038</v>
      </c>
      <c r="BG6" s="89">
        <f t="shared" si="32"/>
        <v>125.95907545365856</v>
      </c>
      <c r="BH6" s="89">
        <f t="shared" si="33"/>
        <v>254.11537360269358</v>
      </c>
      <c r="BI6" s="89">
        <f t="shared" si="34"/>
        <v>31.764421700336698</v>
      </c>
      <c r="BJ6" s="89">
        <f t="shared" si="35"/>
        <v>19.281003972104376</v>
      </c>
      <c r="BK6" s="89">
        <f t="shared" si="36"/>
        <v>7.6234612080808075</v>
      </c>
      <c r="BL6" s="89">
        <f t="shared" si="37"/>
        <v>0</v>
      </c>
      <c r="BM6" s="89">
        <f t="shared" si="38"/>
        <v>115.10460785782331</v>
      </c>
      <c r="BN6" s="89">
        <f t="shared" si="39"/>
        <v>427.8888683410388</v>
      </c>
      <c r="BO6" s="89">
        <f t="shared" si="40"/>
        <v>1660.2561158458811</v>
      </c>
      <c r="BP6" s="89">
        <f t="shared" si="55"/>
        <v>1660.2561158458811</v>
      </c>
      <c r="BQ6" s="89">
        <f t="shared" si="56"/>
        <v>4628.8597046598134</v>
      </c>
      <c r="BR6" s="89">
        <f t="shared" si="41"/>
        <v>288.24309733412423</v>
      </c>
      <c r="BS6" s="92">
        <f>VLOOKUP(B6,'[1]ISS VIGILANCIA'!$A$1:$B$35,2,FALSE)*100</f>
        <v>3.5000000000000004</v>
      </c>
      <c r="BT6" s="93">
        <f t="shared" si="42"/>
        <v>7.15</v>
      </c>
      <c r="BU6" s="94">
        <f t="shared" si="43"/>
        <v>3.7695207323640298</v>
      </c>
      <c r="BV6" s="95">
        <f t="shared" si="44"/>
        <v>198.38496119638654</v>
      </c>
      <c r="BW6" s="94">
        <f t="shared" si="45"/>
        <v>3.2310177705977394</v>
      </c>
      <c r="BX6" s="96">
        <f t="shared" si="46"/>
        <v>170.04425245404559</v>
      </c>
      <c r="BY6" s="94">
        <f t="shared" si="47"/>
        <v>0.70005385029617695</v>
      </c>
      <c r="BZ6" s="89">
        <f t="shared" si="57"/>
        <v>36.84292136504321</v>
      </c>
      <c r="CA6" s="89">
        <f t="shared" si="48"/>
        <v>345.76681145877103</v>
      </c>
      <c r="CB6" s="89">
        <f t="shared" si="49"/>
        <v>1039.2820438083706</v>
      </c>
      <c r="CC6" s="97">
        <f t="shared" si="50"/>
        <v>5668.1417484681842</v>
      </c>
      <c r="CD6" s="98"/>
    </row>
    <row r="7" spans="1:82" s="101" customFormat="1" ht="15" customHeight="1">
      <c r="A7" s="83" t="str">
        <f>[1]CCT!D43</f>
        <v>Sindesp - MG</v>
      </c>
      <c r="B7" s="83" t="str">
        <f>[1]CCT!C43</f>
        <v>Belo Horizonte</v>
      </c>
      <c r="C7" s="87">
        <f>[1]CCT!F43</f>
        <v>4</v>
      </c>
      <c r="D7" s="85">
        <f>[1]CCT!E43</f>
        <v>1602.86</v>
      </c>
      <c r="E7" s="86">
        <f>C7*D7</f>
        <v>6411.44</v>
      </c>
      <c r="F7" s="87">
        <f>[1]CCT!H43</f>
        <v>18</v>
      </c>
      <c r="G7" s="85">
        <f>[1]CCT!G43</f>
        <v>1602.86</v>
      </c>
      <c r="H7" s="86">
        <f>F7*G7</f>
        <v>28851.48</v>
      </c>
      <c r="I7" s="87">
        <f>[1]CCT!J43</f>
        <v>16</v>
      </c>
      <c r="J7" s="85">
        <f>[1]CCT!I43</f>
        <v>1602.86</v>
      </c>
      <c r="K7" s="86">
        <f>I7*J7</f>
        <v>25645.759999999998</v>
      </c>
      <c r="L7" s="88">
        <f>I7+F7+C7</f>
        <v>38</v>
      </c>
      <c r="M7" s="89">
        <f>K7+H7+E7</f>
        <v>60908.68</v>
      </c>
      <c r="N7" s="90"/>
      <c r="O7" s="89">
        <f>D7*C7*$O$2+G7*F7*$O$2+J7*I7*$O$2</f>
        <v>18272.603999999999</v>
      </c>
      <c r="P7" s="89">
        <f>((J7+J7*$O$2)/220*$P$2*7*15.5)*I7</f>
        <v>6576.971723636364</v>
      </c>
      <c r="Q7" s="89"/>
      <c r="R7" s="90"/>
      <c r="S7" s="89">
        <f t="shared" si="7"/>
        <v>6212.5449441652891</v>
      </c>
      <c r="T7" s="89">
        <f t="shared" si="51"/>
        <v>1665.7115406060609</v>
      </c>
      <c r="U7" s="89">
        <f t="shared" si="8"/>
        <v>93636.512208407716</v>
      </c>
      <c r="V7" s="89">
        <f>VLOOKUP('Resumo Geral imposto cl'!A7,[1]PARÂMETRO!$B$2:$I$4,2,FALSE)*L7</f>
        <v>4290.2</v>
      </c>
      <c r="W7" s="89">
        <f>(((VLOOKUP(A7,[1]PARÂMETRO!$B$2:$I$4,3,FALSE)*20)-(VLOOKUP(A7,[1]PARÂMETRO!$B$2:$I$4,3,FALSE)*20)*10%)*C7+((VLOOKUP(A7,[1]PARÂMETRO!$B$2:$IL$4,3,FALSE)*15.5)-(VLOOKUP(A7,[1]PARÂMETRO!$B$2:$I$4,3,FALSE)*15.5*10%))*F7+((VLOOKUP(A7,[1]PARÂMETRO!$B$2:$I$4,3,FALSE)*15.5)-(VLOOKUP(A7,[1]PARÂMETRO!$B$2:$I$4,3,FALSE)*15.5)*10%)*I7)</f>
        <v>8735.3369999999995</v>
      </c>
      <c r="X7" s="89">
        <f>(VLOOKUP(B7,[1]PARÂMETRO!$B$9:$E$42,4,FALSE)*(2*20*C7))-(IF(E7*6%&lt;=(VLOOKUP(B7,[1]PARÂMETRO!$B$9:$E$42,4,FALSE)*(2*20*C7)),E7*6%,VLOOKUP(B7,[1]PARÂMETRO!$B$9:$E$42,4,FALSE)*(2*20*C7)))+(VLOOKUP(B7,[1]PARÂMETRO!$B$9:$E$42,4,FALSE)*(2*15.5*F7))-(IF(H7*6%&lt;=(VLOOKUP(B7,[1]PARÂMETRO!$B$9:$E$42,4,FALSE)*(2*15.5*F7)),H7*6%,VLOOKUP(B7,[1]PARÂMETRO!$B$9:$E$42,4,FALSE)*(2*15.5*F7)))+(VLOOKUP(B7,[1]PARÂMETRO!$B$9:$E$42,4,FALSE)*(2*15.5*I7))-(IF(K7*6%&lt;=(VLOOKUP(B7,[1]PARÂMETRO!$B$9:$E$42,4,FALSE)*(2*15.5*I7)),K7*6%,VLOOKUP(B7,[1]PARÂMETRO!$B$9:$E$42,4,FALSE)*(2*15.5*I7)))</f>
        <v>4722.0792000000001</v>
      </c>
      <c r="Y7" s="89">
        <f>VLOOKUP(A7,[1]PARÂMETRO!$B$2:$I$4,4,FALSE)*L7</f>
        <v>3461.04</v>
      </c>
      <c r="Z7" s="89">
        <f>VLOOKUP(A7,[1]PARÂMETRO!$B$2:$I$4,5,FALSE)*L7</f>
        <v>647.1400000000001</v>
      </c>
      <c r="AA7" s="89">
        <f>VLOOKUP(A7,[1]PARÂMETRO!$B$2:$I$4,6,FALSE)</f>
        <v>0</v>
      </c>
      <c r="AB7" s="89">
        <f>VLOOKUP($A7,[1]PARÂMETRO!$B$2:$I$4,7,FALSE)</f>
        <v>0</v>
      </c>
      <c r="AC7" s="89">
        <f>VLOOKUP($A7,[1]PARÂMETRO!$B$2:$I$4,8,FALSE)</f>
        <v>0</v>
      </c>
      <c r="AD7" s="89"/>
      <c r="AE7" s="89">
        <f>SUM(V7:AD7)</f>
        <v>21855.796200000001</v>
      </c>
      <c r="AF7" s="89">
        <f t="shared" si="52"/>
        <v>2370.2214866218887</v>
      </c>
      <c r="AG7" s="89"/>
      <c r="AH7" s="89">
        <f t="shared" si="53"/>
        <v>2224.2379161863491</v>
      </c>
      <c r="AI7" s="89"/>
      <c r="AJ7" s="89">
        <f t="shared" si="54"/>
        <v>4594.4594028082374</v>
      </c>
      <c r="AK7" s="90">
        <f>U7*$AK$2</f>
        <v>18727.302441681542</v>
      </c>
      <c r="AL7" s="90">
        <f>U7*$AL$2</f>
        <v>1404.5476831261158</v>
      </c>
      <c r="AM7" s="91">
        <f>U7*$AM$2</f>
        <v>936.36512208407714</v>
      </c>
      <c r="AN7" s="90">
        <f>U7*$AN$2</f>
        <v>187.27302441681545</v>
      </c>
      <c r="AO7" s="91">
        <f>U7*$AO$2</f>
        <v>2340.9128052101928</v>
      </c>
      <c r="AP7" s="90">
        <f>U7*$AP$2</f>
        <v>7490.9209766726171</v>
      </c>
      <c r="AQ7" s="91">
        <f>U7*$AQ$2</f>
        <v>2809.0953662522315</v>
      </c>
      <c r="AR7" s="90">
        <f>U7*$AR$2</f>
        <v>561.81907325044631</v>
      </c>
      <c r="AS7" s="90">
        <f>SUM(AK7:AR7)</f>
        <v>34458.236492694035</v>
      </c>
      <c r="AT7" s="89">
        <f>$AT$2*U7</f>
        <v>7803.042684033976</v>
      </c>
      <c r="AU7" s="89">
        <f>$AU$2*U7</f>
        <v>2871.5197077245043</v>
      </c>
      <c r="AV7" s="89">
        <f>SUM(AT7:AU7)</f>
        <v>10674.56239175848</v>
      </c>
      <c r="AW7" s="89">
        <f>$AW$2*U7</f>
        <v>121.38066397386186</v>
      </c>
      <c r="AX7" s="89">
        <f>$AX$2*U7</f>
        <v>44.668084342381171</v>
      </c>
      <c r="AY7" s="89">
        <f t="shared" si="24"/>
        <v>166.04874831624304</v>
      </c>
      <c r="AZ7" s="89">
        <f>$AZ$2*U7</f>
        <v>469.89850792857385</v>
      </c>
      <c r="BA7" s="89">
        <f>$BA$2*U7</f>
        <v>37.591880634285907</v>
      </c>
      <c r="BB7" s="89">
        <f>$BB$2*U7</f>
        <v>18.795940317142954</v>
      </c>
      <c r="BC7" s="89">
        <f>$BC$2*U7</f>
        <v>327.72779272942705</v>
      </c>
      <c r="BD7" s="89">
        <f>$BD$2*U7</f>
        <v>120.60382772442918</v>
      </c>
      <c r="BE7" s="89">
        <f>$BE$2*U7</f>
        <v>4026.3700249615313</v>
      </c>
      <c r="BF7" s="89">
        <f>$BF$2*U7</f>
        <v>156.06085368067954</v>
      </c>
      <c r="BG7" s="89">
        <f>SUM(AZ7:BF7)</f>
        <v>5157.0488279760693</v>
      </c>
      <c r="BH7" s="89">
        <f>$BH$2*U7</f>
        <v>10404.056912045302</v>
      </c>
      <c r="BI7" s="89">
        <f>$BI$2*U7</f>
        <v>1300.5071140056627</v>
      </c>
      <c r="BJ7" s="89">
        <f>$BJ$2*U7</f>
        <v>789.40781820143729</v>
      </c>
      <c r="BK7" s="89">
        <f>$BK$2*U7</f>
        <v>312.12170736135909</v>
      </c>
      <c r="BL7" s="89">
        <f>$BL$2*U7</f>
        <v>0</v>
      </c>
      <c r="BM7" s="89">
        <f>$BM$2*U7</f>
        <v>4712.6424269938652</v>
      </c>
      <c r="BN7" s="89">
        <f>SUM(BH7:BM7)</f>
        <v>17518.735978607627</v>
      </c>
      <c r="BO7" s="89">
        <f>$BO$2*U7</f>
        <v>67974.632439352456</v>
      </c>
      <c r="BP7" s="89">
        <f>SUM(BN7,BG7,AY7,AV7,AS7)</f>
        <v>67974.632439352456</v>
      </c>
      <c r="BQ7" s="89">
        <f>SUM(BP7,AJ7,AE7,U7)</f>
        <v>188061.4002505684</v>
      </c>
      <c r="BR7" s="89">
        <f t="shared" si="41"/>
        <v>10953.237698696721</v>
      </c>
      <c r="BS7" s="92">
        <f>VLOOKUP(B7,'[1]ISS VIGILANCIA'!$A$1:$B$35,2,FALSE)*100</f>
        <v>5</v>
      </c>
      <c r="BT7" s="93">
        <f>BS7+$BX$2+$BZ$2</f>
        <v>8.65</v>
      </c>
      <c r="BU7" s="94">
        <f>((100/((100-BT7)%)-100)*BS7)/BT7</f>
        <v>5.473453749315822</v>
      </c>
      <c r="BV7" s="95">
        <f>((BQ7+BR7+CA7)*BU7)%</f>
        <v>11612.138849737195</v>
      </c>
      <c r="BW7" s="94">
        <f t="shared" si="45"/>
        <v>3.2840722495894927</v>
      </c>
      <c r="BX7" s="96">
        <f>((BQ7+BR7+CA7)*BW7)%</f>
        <v>6967.2833098423171</v>
      </c>
      <c r="BY7" s="94">
        <f>((100/((100-BT7)%)-100)*$BZ$2)/BT7</f>
        <v>0.71154898741105688</v>
      </c>
      <c r="BZ7" s="89">
        <f>((BQ7+BR7+CA7)*BY7)%</f>
        <v>1509.5780504658355</v>
      </c>
      <c r="CA7" s="89">
        <f t="shared" si="48"/>
        <v>13139.138835433299</v>
      </c>
      <c r="CB7" s="89">
        <f>BR7+BV7+BX7+BZ7+CA7</f>
        <v>44181.376744175373</v>
      </c>
      <c r="CC7" s="97">
        <f>CB7+BQ7</f>
        <v>232242.77699474379</v>
      </c>
      <c r="CD7" s="100"/>
    </row>
    <row r="8" spans="1:82" s="101" customFormat="1" ht="15" customHeight="1">
      <c r="A8" s="83" t="str">
        <f>[1]CCT!D14</f>
        <v>Sindesp - MG</v>
      </c>
      <c r="B8" s="83" t="str">
        <f>[1]CCT!C14</f>
        <v>Betim</v>
      </c>
      <c r="C8" s="87">
        <f>[1]CCT!F14</f>
        <v>0</v>
      </c>
      <c r="D8" s="85">
        <f>[1]CCT!E14</f>
        <v>0</v>
      </c>
      <c r="E8" s="86">
        <f t="shared" si="0"/>
        <v>0</v>
      </c>
      <c r="F8" s="87">
        <f>[1]CCT!H14</f>
        <v>2</v>
      </c>
      <c r="G8" s="85">
        <f>[1]CCT!G14</f>
        <v>1602.86</v>
      </c>
      <c r="H8" s="86">
        <f t="shared" si="1"/>
        <v>3205.72</v>
      </c>
      <c r="I8" s="87">
        <f>[1]CCT!J14</f>
        <v>0</v>
      </c>
      <c r="J8" s="85">
        <f>[1]CCT!I14</f>
        <v>0</v>
      </c>
      <c r="K8" s="86">
        <f t="shared" si="2"/>
        <v>0</v>
      </c>
      <c r="L8" s="88">
        <f t="shared" si="3"/>
        <v>2</v>
      </c>
      <c r="M8" s="89">
        <f t="shared" si="4"/>
        <v>3205.72</v>
      </c>
      <c r="N8" s="90"/>
      <c r="O8" s="89">
        <f t="shared" si="5"/>
        <v>961.71599999999989</v>
      </c>
      <c r="P8" s="89">
        <f t="shared" si="6"/>
        <v>0</v>
      </c>
      <c r="Q8" s="89"/>
      <c r="R8" s="90"/>
      <c r="S8" s="89">
        <f t="shared" si="7"/>
        <v>293.61480909090909</v>
      </c>
      <c r="T8" s="89">
        <f t="shared" si="51"/>
        <v>94.714454545454558</v>
      </c>
      <c r="U8" s="89">
        <f t="shared" si="8"/>
        <v>4555.7652636363637</v>
      </c>
      <c r="V8" s="89">
        <f>VLOOKUP('Resumo Geral imposto cl'!A8,[1]PARÂMETRO!$B$2:$I$4,2,FALSE)*L8</f>
        <v>225.8</v>
      </c>
      <c r="W8" s="89">
        <f>(((VLOOKUP(A8,[1]PARÂMETRO!$B$2:$I$4,3,FALSE)*20)-(VLOOKUP(A8,[1]PARÂMETRO!$B$2:$I$4,3,FALSE)*20)*10%)*C8+((VLOOKUP(A8,[1]PARÂMETRO!$B$2:$IL$4,3,FALSE)*15.5)-(VLOOKUP(A8,[1]PARÂMETRO!$B$2:$I$4,3,FALSE)*15.5*10%))*F8+((VLOOKUP(A8,[1]PARÂMETRO!$B$2:$I$4,3,FALSE)*15.5)-(VLOOKUP(A8,[1]PARÂMETRO!$B$2:$I$4,3,FALSE)*15.5)*10%)*I8)</f>
        <v>446.12099999999998</v>
      </c>
      <c r="X8" s="89">
        <f>(VLOOKUP(B8,[1]PARÂMETRO!$B$9:$E$42,4,FALSE)*(2*20*C8))-(IF(E8*6%&lt;=(VLOOKUP(B8,[1]PARÂMETRO!$B$9:$E$42,4,FALSE)*(2*20*C8)),E8*6%,VLOOKUP(B8,[1]PARÂMETRO!$B$9:$E$42,4,FALSE)*(2*20*C8)))+(VLOOKUP(B8,[1]PARÂMETRO!$B$9:$E$42,4,FALSE)*(2*15.5*F8))-(IF(H8*6%&lt;=(VLOOKUP(B8,[1]PARÂMETRO!$B$9:$E$42,4,FALSE)*(2*15.5*F8)),H8*6%,VLOOKUP(B8,[1]PARÂMETRO!$B$9:$E$42,4,FALSE)*(2*15.5*F8)))+(VLOOKUP(B8,[1]PARÂMETRO!$B$9:$E$42,4,FALSE)*(2*15.5*I8))-(IF(K8*6%&lt;=(VLOOKUP(B8,[1]PARÂMETRO!$B$9:$E$42,4,FALSE)*(2*15.5*I8)),K8*6%,VLOOKUP(B8,[1]PARÂMETRO!$B$9:$E$42,4,FALSE)*(2*15.5*I8)))</f>
        <v>37.056800000000038</v>
      </c>
      <c r="Y8" s="89">
        <f>VLOOKUP(A8,[1]PARÂMETRO!$B$2:$I$4,4,FALSE)*L8</f>
        <v>182.16</v>
      </c>
      <c r="Z8" s="89">
        <f>VLOOKUP(A8,[1]PARÂMETRO!$B$2:$I$4,5,FALSE)*L8</f>
        <v>34.06</v>
      </c>
      <c r="AA8" s="89">
        <f>VLOOKUP(A8,[1]PARÂMETRO!$B$2:$I$4,6,FALSE)</f>
        <v>0</v>
      </c>
      <c r="AB8" s="89">
        <f>VLOOKUP($A8,[1]PARÂMETRO!$B$2:$I$4,7,FALSE)</f>
        <v>0</v>
      </c>
      <c r="AC8" s="89">
        <f>VLOOKUP($A8,[1]PARÂMETRO!$B$2:$I$4,8,FALSE)</f>
        <v>0</v>
      </c>
      <c r="AD8" s="89"/>
      <c r="AE8" s="89">
        <f t="shared" si="9"/>
        <v>925.19780000000014</v>
      </c>
      <c r="AF8" s="89">
        <f t="shared" si="52"/>
        <v>124.74849929588889</v>
      </c>
      <c r="AG8" s="89"/>
      <c r="AH8" s="89">
        <f t="shared" si="53"/>
        <v>117.06515348349205</v>
      </c>
      <c r="AI8" s="89"/>
      <c r="AJ8" s="89">
        <f t="shared" si="54"/>
        <v>241.81365277938096</v>
      </c>
      <c r="AK8" s="90">
        <f t="shared" si="10"/>
        <v>911.15305272727278</v>
      </c>
      <c r="AL8" s="90">
        <f t="shared" si="11"/>
        <v>68.336478954545456</v>
      </c>
      <c r="AM8" s="91">
        <f t="shared" si="12"/>
        <v>45.557652636363635</v>
      </c>
      <c r="AN8" s="90">
        <f t="shared" si="13"/>
        <v>9.1115305272727269</v>
      </c>
      <c r="AO8" s="91">
        <f t="shared" si="14"/>
        <v>113.8941315909091</v>
      </c>
      <c r="AP8" s="90">
        <f t="shared" si="15"/>
        <v>364.46122109090908</v>
      </c>
      <c r="AQ8" s="91">
        <f t="shared" si="16"/>
        <v>136.67295790909091</v>
      </c>
      <c r="AR8" s="90">
        <f t="shared" si="17"/>
        <v>27.334591581818181</v>
      </c>
      <c r="AS8" s="90">
        <f t="shared" si="18"/>
        <v>1676.5216170181818</v>
      </c>
      <c r="AT8" s="89">
        <f t="shared" si="19"/>
        <v>379.64710530303029</v>
      </c>
      <c r="AU8" s="89">
        <f t="shared" si="20"/>
        <v>139.7101347515152</v>
      </c>
      <c r="AV8" s="89">
        <f t="shared" si="21"/>
        <v>519.35724005454551</v>
      </c>
      <c r="AW8" s="89">
        <f t="shared" si="22"/>
        <v>5.9056216380471378</v>
      </c>
      <c r="AX8" s="89">
        <f t="shared" si="23"/>
        <v>2.1732687628013472</v>
      </c>
      <c r="AY8" s="89">
        <f t="shared" si="24"/>
        <v>8.0788904008484845</v>
      </c>
      <c r="AZ8" s="89">
        <f t="shared" si="25"/>
        <v>22.862313528838737</v>
      </c>
      <c r="BA8" s="89">
        <f t="shared" si="26"/>
        <v>1.828985082307099</v>
      </c>
      <c r="BB8" s="89">
        <f t="shared" si="27"/>
        <v>0.9144925411535495</v>
      </c>
      <c r="BC8" s="89">
        <f t="shared" si="28"/>
        <v>15.945178422727276</v>
      </c>
      <c r="BD8" s="89">
        <f t="shared" si="29"/>
        <v>5.8678256595636391</v>
      </c>
      <c r="BE8" s="89">
        <f t="shared" si="30"/>
        <v>195.89790633636363</v>
      </c>
      <c r="BF8" s="89">
        <f t="shared" si="31"/>
        <v>7.5929421060606064</v>
      </c>
      <c r="BG8" s="89">
        <f t="shared" si="32"/>
        <v>250.90964367701454</v>
      </c>
      <c r="BH8" s="89">
        <f t="shared" si="33"/>
        <v>506.19614040404036</v>
      </c>
      <c r="BI8" s="89">
        <f t="shared" si="34"/>
        <v>63.274517550505045</v>
      </c>
      <c r="BJ8" s="89">
        <f t="shared" si="35"/>
        <v>38.40763215315657</v>
      </c>
      <c r="BK8" s="89">
        <f t="shared" si="36"/>
        <v>15.185884212121213</v>
      </c>
      <c r="BL8" s="89">
        <f t="shared" si="37"/>
        <v>0</v>
      </c>
      <c r="BM8" s="89">
        <f t="shared" si="38"/>
        <v>229.287616149695</v>
      </c>
      <c r="BN8" s="89">
        <f t="shared" si="39"/>
        <v>852.35179046951816</v>
      </c>
      <c r="BO8" s="89">
        <f t="shared" si="40"/>
        <v>3307.2191816201089</v>
      </c>
      <c r="BP8" s="89">
        <f t="shared" si="55"/>
        <v>3307.2191816201084</v>
      </c>
      <c r="BQ8" s="89">
        <f t="shared" si="56"/>
        <v>9029.9958980358533</v>
      </c>
      <c r="BR8" s="89">
        <f t="shared" si="41"/>
        <v>576.48619466824846</v>
      </c>
      <c r="BS8" s="92">
        <f>VLOOKUP(B8,'[1]ISS VIGILANCIA'!$A$1:$B$35,2,FALSE)*100</f>
        <v>2.5</v>
      </c>
      <c r="BT8" s="93">
        <f t="shared" si="42"/>
        <v>6.15</v>
      </c>
      <c r="BU8" s="94">
        <f t="shared" si="43"/>
        <v>2.6638252530634063</v>
      </c>
      <c r="BV8" s="95">
        <f t="shared" si="44"/>
        <v>274.3211431971676</v>
      </c>
      <c r="BW8" s="94">
        <f t="shared" si="45"/>
        <v>3.1965903036760874</v>
      </c>
      <c r="BX8" s="96">
        <f t="shared" si="46"/>
        <v>329.18537183660112</v>
      </c>
      <c r="BY8" s="94">
        <f t="shared" si="47"/>
        <v>0.69259456579648571</v>
      </c>
      <c r="BZ8" s="89">
        <f t="shared" si="57"/>
        <v>71.323497231263588</v>
      </c>
      <c r="CA8" s="89">
        <f t="shared" si="48"/>
        <v>691.53362291754206</v>
      </c>
      <c r="CB8" s="89">
        <f t="shared" si="49"/>
        <v>1942.849829850823</v>
      </c>
      <c r="CC8" s="97">
        <f t="shared" si="50"/>
        <v>10972.845727886677</v>
      </c>
      <c r="CD8" s="100"/>
    </row>
    <row r="9" spans="1:82" s="101" customFormat="1" ht="15" customHeight="1">
      <c r="A9" s="83" t="str">
        <f>[1]CCT!D15</f>
        <v>Sindesp - MG</v>
      </c>
      <c r="B9" s="83" t="str">
        <f>[1]CCT!C15</f>
        <v>Caeté</v>
      </c>
      <c r="C9" s="87">
        <f>[1]CCT!F15</f>
        <v>1</v>
      </c>
      <c r="D9" s="85">
        <f>[1]CCT!E15</f>
        <v>1602.86</v>
      </c>
      <c r="E9" s="86">
        <f>C9*D9</f>
        <v>1602.86</v>
      </c>
      <c r="F9" s="87">
        <f>[1]CCT!H15</f>
        <v>0</v>
      </c>
      <c r="G9" s="85">
        <f>[1]CCT!G15</f>
        <v>0</v>
      </c>
      <c r="H9" s="86">
        <f>F9*G9</f>
        <v>0</v>
      </c>
      <c r="I9" s="87">
        <f>[1]CCT!J15</f>
        <v>0</v>
      </c>
      <c r="J9" s="85">
        <f>[1]CCT!I15</f>
        <v>0</v>
      </c>
      <c r="K9" s="86">
        <f>I9*J9</f>
        <v>0</v>
      </c>
      <c r="L9" s="88">
        <f>I9+F9+C9</f>
        <v>1</v>
      </c>
      <c r="M9" s="89">
        <f>K9+H9+E9</f>
        <v>1602.86</v>
      </c>
      <c r="N9" s="90"/>
      <c r="O9" s="89">
        <f>D9*C9*$O$2+G9*F9*$O$2+J9*I9*$O$2</f>
        <v>480.85799999999995</v>
      </c>
      <c r="P9" s="89">
        <f>((J9+J9*$O$2)/220*$P$2*7*15.5)*I9</f>
        <v>0</v>
      </c>
      <c r="Q9" s="89"/>
      <c r="R9" s="90"/>
      <c r="S9" s="89">
        <f t="shared" si="7"/>
        <v>189.42890909090909</v>
      </c>
      <c r="T9" s="89">
        <f t="shared" si="51"/>
        <v>13.891453333333336</v>
      </c>
      <c r="U9" s="89">
        <f t="shared" si="8"/>
        <v>2287.0383624242422</v>
      </c>
      <c r="V9" s="89">
        <f>VLOOKUP('Resumo Geral imposto cl'!A9,[1]PARÂMETRO!$B$2:$I$4,2,FALSE)*L9</f>
        <v>112.9</v>
      </c>
      <c r="W9" s="89">
        <f>(((VLOOKUP(A9,[1]PARÂMETRO!$B$2:$I$4,3,FALSE)*20)-(VLOOKUP(A9,[1]PARÂMETRO!$B$2:$I$4,3,FALSE)*20)*10%)*C9+((VLOOKUP(A9,[1]PARÂMETRO!$B$2:$IL$4,3,FALSE)*15.5)-(VLOOKUP(A9,[1]PARÂMETRO!$B$2:$I$4,3,FALSE)*15.5*10%))*F9+((VLOOKUP(A9,[1]PARÂMETRO!$B$2:$I$4,3,FALSE)*15.5)-(VLOOKUP(A9,[1]PARÂMETRO!$B$2:$I$4,3,FALSE)*15.5)*10%)*I9)</f>
        <v>287.82</v>
      </c>
      <c r="X9" s="89">
        <f>(VLOOKUP(B9,[1]PARÂMETRO!$B$9:$E$42,4,FALSE)*(2*20*C9))-(IF(E9*6%&lt;=(VLOOKUP(B9,[1]PARÂMETRO!$B$9:$E$42,4,FALSE)*(2*20*C9)),E9*6%,VLOOKUP(B9,[1]PARÂMETRO!$B$9:$E$42,4,FALSE)*(2*20*C9)))+(VLOOKUP(B9,[1]PARÂMETRO!$B$9:$E$42,4,FALSE)*(2*15.5*F9))-(IF(H9*6%&lt;=(VLOOKUP(B9,[1]PARÂMETRO!$B$9:$E$42,4,FALSE)*(2*15.5*F9)),H9*6%,VLOOKUP(B9,[1]PARÂMETRO!$B$9:$E$42,4,FALSE)*(2*15.5*F9)))+(VLOOKUP(B9,[1]PARÂMETRO!$B$9:$E$42,4,FALSE)*(2*15.5*I9))-(IF(K9*6%&lt;=(VLOOKUP(B9,[1]PARÂMETRO!$B$9:$E$42,4,FALSE)*(2*15.5*I9)),K9*6%,VLOOKUP(B9,[1]PARÂMETRO!$B$9:$E$42,4,FALSE)*(2*15.5*I9)))</f>
        <v>51.828400000000016</v>
      </c>
      <c r="Y9" s="89">
        <f>VLOOKUP(A9,[1]PARÂMETRO!$B$2:$I$4,4,FALSE)*L9</f>
        <v>91.08</v>
      </c>
      <c r="Z9" s="89">
        <f>VLOOKUP(A9,[1]PARÂMETRO!$B$2:$I$4,5,FALSE)*L9</f>
        <v>17.03</v>
      </c>
      <c r="AA9" s="89">
        <f>VLOOKUP(A9,[1]PARÂMETRO!$B$2:$I$4,6,FALSE)</f>
        <v>0</v>
      </c>
      <c r="AB9" s="89">
        <f>VLOOKUP($A9,[1]PARÂMETRO!$B$2:$I$4,7,FALSE)</f>
        <v>0</v>
      </c>
      <c r="AC9" s="89">
        <f>VLOOKUP($A9,[1]PARÂMETRO!$B$2:$I$4,8,FALSE)</f>
        <v>0</v>
      </c>
      <c r="AD9" s="89"/>
      <c r="AE9" s="89">
        <f>SUM(V9:AD9)</f>
        <v>560.65840000000003</v>
      </c>
      <c r="AF9" s="89">
        <f t="shared" si="52"/>
        <v>62.374249647944445</v>
      </c>
      <c r="AG9" s="89"/>
      <c r="AH9" s="89">
        <f t="shared" si="53"/>
        <v>58.532576741746027</v>
      </c>
      <c r="AI9" s="89"/>
      <c r="AJ9" s="89">
        <f t="shared" si="54"/>
        <v>120.90682638969048</v>
      </c>
      <c r="AK9" s="90">
        <f t="shared" si="10"/>
        <v>457.40767248484849</v>
      </c>
      <c r="AL9" s="90">
        <f>U9*$AL$2</f>
        <v>34.305575436363632</v>
      </c>
      <c r="AM9" s="91">
        <f>U9*$AM$2</f>
        <v>22.870383624242422</v>
      </c>
      <c r="AN9" s="90">
        <f>U9*$AN$2</f>
        <v>4.5740767248484842</v>
      </c>
      <c r="AO9" s="91">
        <f>U9*$AO$2</f>
        <v>57.175959060606061</v>
      </c>
      <c r="AP9" s="90">
        <f>U9*$AP$2</f>
        <v>182.96306899393937</v>
      </c>
      <c r="AQ9" s="91">
        <f>U9*$AQ$2</f>
        <v>68.611150872727265</v>
      </c>
      <c r="AR9" s="90">
        <f>U9*$AR$2</f>
        <v>13.722230174545453</v>
      </c>
      <c r="AS9" s="90">
        <f>SUM(AK9:AR9)</f>
        <v>841.63011737212116</v>
      </c>
      <c r="AT9" s="89">
        <f>$AT$2*U9</f>
        <v>190.58653020202019</v>
      </c>
      <c r="AU9" s="89">
        <f t="shared" si="20"/>
        <v>70.135843114343444</v>
      </c>
      <c r="AV9" s="89">
        <f t="shared" si="21"/>
        <v>260.72237331636364</v>
      </c>
      <c r="AW9" s="89">
        <f t="shared" si="22"/>
        <v>2.9646793586980915</v>
      </c>
      <c r="AX9" s="89">
        <f t="shared" si="23"/>
        <v>1.0910020040008981</v>
      </c>
      <c r="AY9" s="89">
        <f t="shared" si="24"/>
        <v>4.0556813626989898</v>
      </c>
      <c r="AZ9" s="89">
        <f t="shared" si="25"/>
        <v>11.477103201864711</v>
      </c>
      <c r="BA9" s="89">
        <f t="shared" si="26"/>
        <v>0.91816825614917696</v>
      </c>
      <c r="BB9" s="89">
        <f t="shared" si="27"/>
        <v>0.45908412807458848</v>
      </c>
      <c r="BC9" s="89">
        <f t="shared" si="28"/>
        <v>8.0046342684848497</v>
      </c>
      <c r="BD9" s="89">
        <f t="shared" si="29"/>
        <v>2.9457054108024252</v>
      </c>
      <c r="BE9" s="89">
        <f t="shared" si="30"/>
        <v>98.342649584242409</v>
      </c>
      <c r="BF9" s="89">
        <f t="shared" si="31"/>
        <v>3.8117306040404038</v>
      </c>
      <c r="BG9" s="89">
        <f>SUM(AZ9:BF9)</f>
        <v>125.95907545365856</v>
      </c>
      <c r="BH9" s="89">
        <f t="shared" si="33"/>
        <v>254.11537360269358</v>
      </c>
      <c r="BI9" s="89">
        <f t="shared" si="34"/>
        <v>31.764421700336698</v>
      </c>
      <c r="BJ9" s="89">
        <f t="shared" si="35"/>
        <v>19.281003972104376</v>
      </c>
      <c r="BK9" s="89">
        <f t="shared" si="36"/>
        <v>7.6234612080808075</v>
      </c>
      <c r="BL9" s="89">
        <f t="shared" si="37"/>
        <v>0</v>
      </c>
      <c r="BM9" s="89">
        <f t="shared" si="38"/>
        <v>115.10460785782331</v>
      </c>
      <c r="BN9" s="89">
        <f>SUM(BH9:BM9)</f>
        <v>427.8888683410388</v>
      </c>
      <c r="BO9" s="89">
        <f t="shared" si="40"/>
        <v>1660.2561158458811</v>
      </c>
      <c r="BP9" s="89">
        <f t="shared" si="55"/>
        <v>1660.2561158458811</v>
      </c>
      <c r="BQ9" s="89">
        <f t="shared" si="56"/>
        <v>4628.8597046598134</v>
      </c>
      <c r="BR9" s="89">
        <f t="shared" si="41"/>
        <v>288.24309733412423</v>
      </c>
      <c r="BS9" s="92">
        <f>VLOOKUP(B9,'[1]ISS VIGILANCIA'!$A$1:$B$35,2,FALSE)*100</f>
        <v>2</v>
      </c>
      <c r="BT9" s="93">
        <f>BS9+$BX$2+$BZ$2</f>
        <v>5.65</v>
      </c>
      <c r="BU9" s="94">
        <f>((100/((100-BT9)%)-100)*BS9)/BT9</f>
        <v>2.1197668256491848</v>
      </c>
      <c r="BV9" s="95">
        <f>((BQ9+BR9+CA9)*BU9)%</f>
        <v>111.56056414314202</v>
      </c>
      <c r="BW9" s="94">
        <f t="shared" si="45"/>
        <v>3.1796502384737768</v>
      </c>
      <c r="BX9" s="96">
        <f>((BQ9+BR9+CA9)*BW9)%</f>
        <v>167.340846214713</v>
      </c>
      <c r="BY9" s="94">
        <f>((100/((100-BT9)%)-100)*$BZ$2)/BT9</f>
        <v>0.68892421833598505</v>
      </c>
      <c r="BZ9" s="89">
        <f>((BQ9+BR9+CA9)*BY9)%</f>
        <v>36.257183346521153</v>
      </c>
      <c r="CA9" s="89">
        <f t="shared" si="48"/>
        <v>345.76681145877103</v>
      </c>
      <c r="CB9" s="89">
        <f>BR9+BV9+BX9+BZ9+CA9</f>
        <v>949.16850249727145</v>
      </c>
      <c r="CC9" s="97">
        <f>CB9+BQ9</f>
        <v>5578.0282071570846</v>
      </c>
      <c r="CD9" s="100"/>
    </row>
    <row r="10" spans="1:82" s="101" customFormat="1" ht="15" customHeight="1">
      <c r="A10" s="83" t="str">
        <f>[1]CCT!D16</f>
        <v>Sindesp - MG</v>
      </c>
      <c r="B10" s="83" t="str">
        <f>[1]CCT!C16</f>
        <v>Campo Belo</v>
      </c>
      <c r="C10" s="87">
        <f>[1]CCT!F16</f>
        <v>1</v>
      </c>
      <c r="D10" s="85">
        <f>[1]CCT!E16</f>
        <v>1602.86</v>
      </c>
      <c r="E10" s="86">
        <f t="shared" si="0"/>
        <v>1602.86</v>
      </c>
      <c r="F10" s="87">
        <f>[1]CCT!H16</f>
        <v>0</v>
      </c>
      <c r="G10" s="85">
        <f>[1]CCT!G16</f>
        <v>0</v>
      </c>
      <c r="H10" s="86">
        <f t="shared" si="1"/>
        <v>0</v>
      </c>
      <c r="I10" s="87">
        <f>[1]CCT!J16</f>
        <v>0</v>
      </c>
      <c r="J10" s="85">
        <f>[1]CCT!I16</f>
        <v>0</v>
      </c>
      <c r="K10" s="86">
        <f t="shared" si="2"/>
        <v>0</v>
      </c>
      <c r="L10" s="88">
        <f t="shared" si="3"/>
        <v>1</v>
      </c>
      <c r="M10" s="89">
        <f t="shared" si="4"/>
        <v>1602.86</v>
      </c>
      <c r="N10" s="90"/>
      <c r="O10" s="89">
        <f t="shared" si="5"/>
        <v>480.85799999999995</v>
      </c>
      <c r="P10" s="89">
        <f t="shared" si="6"/>
        <v>0</v>
      </c>
      <c r="Q10" s="89"/>
      <c r="R10" s="90"/>
      <c r="S10" s="89">
        <f t="shared" si="7"/>
        <v>189.42890909090909</v>
      </c>
      <c r="T10" s="89">
        <f t="shared" si="51"/>
        <v>13.891453333333336</v>
      </c>
      <c r="U10" s="89">
        <f t="shared" si="8"/>
        <v>2287.0383624242422</v>
      </c>
      <c r="V10" s="89">
        <f>VLOOKUP('Resumo Geral imposto cl'!A10,[1]PARÂMETRO!$B$2:$I$4,2,FALSE)*L10</f>
        <v>112.9</v>
      </c>
      <c r="W10" s="89">
        <f>(((VLOOKUP(A10,[1]PARÂMETRO!$B$2:$I$4,3,FALSE)*20)-(VLOOKUP(A10,[1]PARÂMETRO!$B$2:$I$4,3,FALSE)*20)*10%)*C10+((VLOOKUP(A10,[1]PARÂMETRO!$B$2:$IL$4,3,FALSE)*15.5)-(VLOOKUP(A10,[1]PARÂMETRO!$B$2:$I$4,3,FALSE)*15.5*10%))*F10+((VLOOKUP(A10,[1]PARÂMETRO!$B$2:$I$4,3,FALSE)*15.5)-(VLOOKUP(A10,[1]PARÂMETRO!$B$2:$I$4,3,FALSE)*15.5)*10%)*I10)</f>
        <v>287.82</v>
      </c>
      <c r="X10" s="89">
        <f>(VLOOKUP(B10,[1]PARÂMETRO!$B$9:$E$42,4,FALSE)*(2*20*C10))-(IF(E10*6%&lt;=(VLOOKUP(B10,[1]PARÂMETRO!$B$9:$E$42,4,FALSE)*(2*20*C10)),E10*6%,VLOOKUP(B10,[1]PARÂMETRO!$B$9:$E$42,4,FALSE)*(2*20*C10)))+(VLOOKUP(B10,[1]PARÂMETRO!$B$9:$E$42,4,FALSE)*(2*15.5*F10))-(IF(H10*6%&lt;=(VLOOKUP(B10,[1]PARÂMETRO!$B$9:$E$42,4,FALSE)*(2*15.5*F10)),H10*6%,VLOOKUP(B10,[1]PARÂMETRO!$B$9:$E$42,4,FALSE)*(2*15.5*F10)))+(VLOOKUP(B10,[1]PARÂMETRO!$B$9:$E$42,4,FALSE)*(2*15.5*I10))-(IF(K10*6%&lt;=(VLOOKUP(B10,[1]PARÂMETRO!$B$9:$E$42,4,FALSE)*(2*15.5*I10)),K10*6%,VLOOKUP(B10,[1]PARÂMETRO!$B$9:$E$42,4,FALSE)*(2*15.5*I10)))</f>
        <v>51.828400000000016</v>
      </c>
      <c r="Y10" s="89">
        <f>VLOOKUP(A10,[1]PARÂMETRO!$B$2:$I$4,4,FALSE)*L10</f>
        <v>91.08</v>
      </c>
      <c r="Z10" s="89">
        <f>VLOOKUP(A10,[1]PARÂMETRO!$B$2:$I$4,5,FALSE)*L10</f>
        <v>17.03</v>
      </c>
      <c r="AA10" s="89">
        <f>VLOOKUP(A10,[1]PARÂMETRO!$B$2:$I$4,6,FALSE)</f>
        <v>0</v>
      </c>
      <c r="AB10" s="89">
        <f>VLOOKUP($A10,[1]PARÂMETRO!$B$2:$I$4,7,FALSE)</f>
        <v>0</v>
      </c>
      <c r="AC10" s="89">
        <f>VLOOKUP($A10,[1]PARÂMETRO!$B$2:$I$4,8,FALSE)</f>
        <v>0</v>
      </c>
      <c r="AD10" s="89"/>
      <c r="AE10" s="89">
        <f t="shared" si="9"/>
        <v>560.65840000000003</v>
      </c>
      <c r="AF10" s="89">
        <f t="shared" si="52"/>
        <v>62.374249647944445</v>
      </c>
      <c r="AG10" s="89"/>
      <c r="AH10" s="89">
        <f t="shared" si="53"/>
        <v>58.532576741746027</v>
      </c>
      <c r="AI10" s="89"/>
      <c r="AJ10" s="89">
        <f t="shared" si="54"/>
        <v>120.90682638969048</v>
      </c>
      <c r="AK10" s="90">
        <f t="shared" si="10"/>
        <v>457.40767248484849</v>
      </c>
      <c r="AL10" s="90">
        <f t="shared" si="11"/>
        <v>34.305575436363632</v>
      </c>
      <c r="AM10" s="91">
        <f t="shared" si="12"/>
        <v>22.870383624242422</v>
      </c>
      <c r="AN10" s="90">
        <f t="shared" si="13"/>
        <v>4.5740767248484842</v>
      </c>
      <c r="AO10" s="91">
        <f t="shared" si="14"/>
        <v>57.175959060606061</v>
      </c>
      <c r="AP10" s="90">
        <f t="shared" si="15"/>
        <v>182.96306899393937</v>
      </c>
      <c r="AQ10" s="91">
        <f t="shared" si="16"/>
        <v>68.611150872727265</v>
      </c>
      <c r="AR10" s="90">
        <f t="shared" si="17"/>
        <v>13.722230174545453</v>
      </c>
      <c r="AS10" s="90">
        <f t="shared" si="18"/>
        <v>841.63011737212116</v>
      </c>
      <c r="AT10" s="89">
        <f t="shared" si="19"/>
        <v>190.58653020202019</v>
      </c>
      <c r="AU10" s="89">
        <f t="shared" si="20"/>
        <v>70.135843114343444</v>
      </c>
      <c r="AV10" s="89">
        <f t="shared" si="21"/>
        <v>260.72237331636364</v>
      </c>
      <c r="AW10" s="89">
        <f t="shared" si="22"/>
        <v>2.9646793586980915</v>
      </c>
      <c r="AX10" s="89">
        <f t="shared" si="23"/>
        <v>1.0910020040008981</v>
      </c>
      <c r="AY10" s="89">
        <f t="shared" si="24"/>
        <v>4.0556813626989898</v>
      </c>
      <c r="AZ10" s="89">
        <f t="shared" si="25"/>
        <v>11.477103201864711</v>
      </c>
      <c r="BA10" s="89">
        <f t="shared" si="26"/>
        <v>0.91816825614917696</v>
      </c>
      <c r="BB10" s="89">
        <f t="shared" si="27"/>
        <v>0.45908412807458848</v>
      </c>
      <c r="BC10" s="89">
        <f t="shared" si="28"/>
        <v>8.0046342684848497</v>
      </c>
      <c r="BD10" s="89">
        <f t="shared" si="29"/>
        <v>2.9457054108024252</v>
      </c>
      <c r="BE10" s="89">
        <f t="shared" si="30"/>
        <v>98.342649584242409</v>
      </c>
      <c r="BF10" s="89">
        <f t="shared" si="31"/>
        <v>3.8117306040404038</v>
      </c>
      <c r="BG10" s="89">
        <f t="shared" si="32"/>
        <v>125.95907545365856</v>
      </c>
      <c r="BH10" s="89">
        <f t="shared" si="33"/>
        <v>254.11537360269358</v>
      </c>
      <c r="BI10" s="89">
        <f t="shared" si="34"/>
        <v>31.764421700336698</v>
      </c>
      <c r="BJ10" s="89">
        <f t="shared" si="35"/>
        <v>19.281003972104376</v>
      </c>
      <c r="BK10" s="89">
        <f t="shared" si="36"/>
        <v>7.6234612080808075</v>
      </c>
      <c r="BL10" s="89">
        <f t="shared" si="37"/>
        <v>0</v>
      </c>
      <c r="BM10" s="89">
        <f t="shared" si="38"/>
        <v>115.10460785782331</v>
      </c>
      <c r="BN10" s="89">
        <f t="shared" si="39"/>
        <v>427.8888683410388</v>
      </c>
      <c r="BO10" s="89">
        <f t="shared" si="40"/>
        <v>1660.2561158458811</v>
      </c>
      <c r="BP10" s="89">
        <f t="shared" si="55"/>
        <v>1660.2561158458811</v>
      </c>
      <c r="BQ10" s="89">
        <f t="shared" si="56"/>
        <v>4628.8597046598134</v>
      </c>
      <c r="BR10" s="89">
        <f t="shared" si="41"/>
        <v>288.24309733412423</v>
      </c>
      <c r="BS10" s="92">
        <f>VLOOKUP(B10,'[1]ISS VIGILANCIA'!$A$1:$B$35,2,FALSE)*100</f>
        <v>3</v>
      </c>
      <c r="BT10" s="93">
        <f t="shared" si="42"/>
        <v>6.65</v>
      </c>
      <c r="BU10" s="94">
        <f t="shared" si="43"/>
        <v>3.2137118371719318</v>
      </c>
      <c r="BV10" s="95">
        <f t="shared" si="44"/>
        <v>169.13346374245441</v>
      </c>
      <c r="BW10" s="94">
        <f t="shared" si="45"/>
        <v>3.2137118371719318</v>
      </c>
      <c r="BX10" s="96">
        <f t="shared" si="46"/>
        <v>169.13346374245441</v>
      </c>
      <c r="BY10" s="94">
        <f t="shared" si="47"/>
        <v>0.69630423138725195</v>
      </c>
      <c r="BZ10" s="89">
        <f t="shared" si="57"/>
        <v>36.645583810865126</v>
      </c>
      <c r="CA10" s="89">
        <f t="shared" si="48"/>
        <v>345.76681145877103</v>
      </c>
      <c r="CB10" s="89">
        <f t="shared" si="49"/>
        <v>1008.9224200886692</v>
      </c>
      <c r="CC10" s="97">
        <f t="shared" si="50"/>
        <v>5637.7821247484826</v>
      </c>
      <c r="CD10" s="100"/>
    </row>
    <row r="11" spans="1:82" s="101" customFormat="1" ht="15" customHeight="1">
      <c r="A11" s="83" t="str">
        <f>[1]CCT!D17</f>
        <v>Sindesp - MG</v>
      </c>
      <c r="B11" s="83" t="str">
        <f>[1]CCT!C17</f>
        <v>Conselheiro Lafaiete</v>
      </c>
      <c r="C11" s="87">
        <f>[1]CCT!F17</f>
        <v>0</v>
      </c>
      <c r="D11" s="85">
        <f>[1]CCT!E17</f>
        <v>0</v>
      </c>
      <c r="E11" s="86">
        <f t="shared" si="0"/>
        <v>0</v>
      </c>
      <c r="F11" s="87">
        <f>[1]CCT!H17</f>
        <v>2</v>
      </c>
      <c r="G11" s="85">
        <f>[1]CCT!G17</f>
        <v>1602.86</v>
      </c>
      <c r="H11" s="86">
        <f t="shared" si="1"/>
        <v>3205.72</v>
      </c>
      <c r="I11" s="87">
        <f>[1]CCT!J17</f>
        <v>0</v>
      </c>
      <c r="J11" s="85">
        <f>[1]CCT!I17</f>
        <v>0</v>
      </c>
      <c r="K11" s="86">
        <f t="shared" si="2"/>
        <v>0</v>
      </c>
      <c r="L11" s="88">
        <f t="shared" si="3"/>
        <v>2</v>
      </c>
      <c r="M11" s="89">
        <f t="shared" si="4"/>
        <v>3205.72</v>
      </c>
      <c r="N11" s="90"/>
      <c r="O11" s="89">
        <f t="shared" si="5"/>
        <v>961.71599999999989</v>
      </c>
      <c r="P11" s="89">
        <f t="shared" si="6"/>
        <v>0</v>
      </c>
      <c r="Q11" s="89"/>
      <c r="R11" s="90"/>
      <c r="S11" s="89">
        <f t="shared" si="7"/>
        <v>293.61480909090909</v>
      </c>
      <c r="T11" s="89">
        <f t="shared" si="51"/>
        <v>94.714454545454558</v>
      </c>
      <c r="U11" s="89">
        <f t="shared" si="8"/>
        <v>4555.7652636363637</v>
      </c>
      <c r="V11" s="89">
        <f>VLOOKUP('Resumo Geral imposto cl'!A11,[1]PARÂMETRO!$B$2:$I$4,2,FALSE)*L11</f>
        <v>225.8</v>
      </c>
      <c r="W11" s="89">
        <f>(((VLOOKUP(A11,[1]PARÂMETRO!$B$2:$I$4,3,FALSE)*20)-(VLOOKUP(A11,[1]PARÂMETRO!$B$2:$I$4,3,FALSE)*20)*10%)*C11+((VLOOKUP(A11,[1]PARÂMETRO!$B$2:$IL$4,3,FALSE)*15.5)-(VLOOKUP(A11,[1]PARÂMETRO!$B$2:$I$4,3,FALSE)*15.5*10%))*F11+((VLOOKUP(A11,[1]PARÂMETRO!$B$2:$I$4,3,FALSE)*15.5)-(VLOOKUP(A11,[1]PARÂMETRO!$B$2:$I$4,3,FALSE)*15.5)*10%)*I11)</f>
        <v>446.12099999999998</v>
      </c>
      <c r="X11" s="89">
        <f>(VLOOKUP(B11,[1]PARÂMETRO!$B$9:$E$42,4,FALSE)*(2*20*C11))-(IF(E11*6%&lt;=(VLOOKUP(B11,[1]PARÂMETRO!$B$9:$E$42,4,FALSE)*(2*20*C11)),E11*6%,VLOOKUP(B11,[1]PARÂMETRO!$B$9:$E$42,4,FALSE)*(2*20*C11)))+(VLOOKUP(B11,[1]PARÂMETRO!$B$9:$E$42,4,FALSE)*(2*15.5*F11))-(IF(H11*6%&lt;=(VLOOKUP(B11,[1]PARÂMETRO!$B$9:$E$42,4,FALSE)*(2*15.5*F11)),H11*6%,VLOOKUP(B11,[1]PARÂMETRO!$B$9:$E$42,4,FALSE)*(2*15.5*F11)))+(VLOOKUP(B11,[1]PARÂMETRO!$B$9:$E$42,4,FALSE)*(2*15.5*I11))-(IF(K11*6%&lt;=(VLOOKUP(B11,[1]PARÂMETRO!$B$9:$E$42,4,FALSE)*(2*15.5*I11)),K11*6%,VLOOKUP(B11,[1]PARÂMETRO!$B$9:$E$42,4,FALSE)*(2*15.5*I11)))</f>
        <v>37.056800000000038</v>
      </c>
      <c r="Y11" s="89">
        <f>VLOOKUP(A11,[1]PARÂMETRO!$B$2:$I$4,4,FALSE)*L11</f>
        <v>182.16</v>
      </c>
      <c r="Z11" s="89">
        <f>VLOOKUP(A11,[1]PARÂMETRO!$B$2:$I$4,5,FALSE)*L11</f>
        <v>34.06</v>
      </c>
      <c r="AA11" s="89">
        <f>VLOOKUP(A11,[1]PARÂMETRO!$B$2:$I$4,6,FALSE)</f>
        <v>0</v>
      </c>
      <c r="AB11" s="89">
        <f>VLOOKUP($A11,[1]PARÂMETRO!$B$2:$I$4,7,FALSE)</f>
        <v>0</v>
      </c>
      <c r="AC11" s="89">
        <f>VLOOKUP($A11,[1]PARÂMETRO!$B$2:$I$4,8,FALSE)</f>
        <v>0</v>
      </c>
      <c r="AD11" s="89"/>
      <c r="AE11" s="89">
        <f t="shared" si="9"/>
        <v>925.19780000000014</v>
      </c>
      <c r="AF11" s="89">
        <f t="shared" si="52"/>
        <v>124.74849929588889</v>
      </c>
      <c r="AG11" s="89"/>
      <c r="AH11" s="89">
        <f t="shared" si="53"/>
        <v>117.06515348349205</v>
      </c>
      <c r="AI11" s="89"/>
      <c r="AJ11" s="89">
        <f t="shared" si="54"/>
        <v>241.81365277938096</v>
      </c>
      <c r="AK11" s="90">
        <f t="shared" si="10"/>
        <v>911.15305272727278</v>
      </c>
      <c r="AL11" s="90">
        <f t="shared" si="11"/>
        <v>68.336478954545456</v>
      </c>
      <c r="AM11" s="91">
        <f t="shared" si="12"/>
        <v>45.557652636363635</v>
      </c>
      <c r="AN11" s="90">
        <f t="shared" si="13"/>
        <v>9.1115305272727269</v>
      </c>
      <c r="AO11" s="91">
        <f t="shared" si="14"/>
        <v>113.8941315909091</v>
      </c>
      <c r="AP11" s="90">
        <f t="shared" si="15"/>
        <v>364.46122109090908</v>
      </c>
      <c r="AQ11" s="91">
        <f t="shared" si="16"/>
        <v>136.67295790909091</v>
      </c>
      <c r="AR11" s="90">
        <f t="shared" si="17"/>
        <v>27.334591581818181</v>
      </c>
      <c r="AS11" s="90">
        <f t="shared" si="18"/>
        <v>1676.5216170181818</v>
      </c>
      <c r="AT11" s="89">
        <f t="shared" si="19"/>
        <v>379.64710530303029</v>
      </c>
      <c r="AU11" s="89">
        <f t="shared" si="20"/>
        <v>139.7101347515152</v>
      </c>
      <c r="AV11" s="89">
        <f t="shared" si="21"/>
        <v>519.35724005454551</v>
      </c>
      <c r="AW11" s="89">
        <f t="shared" si="22"/>
        <v>5.9056216380471378</v>
      </c>
      <c r="AX11" s="89">
        <f t="shared" si="23"/>
        <v>2.1732687628013472</v>
      </c>
      <c r="AY11" s="89">
        <f t="shared" si="24"/>
        <v>8.0788904008484845</v>
      </c>
      <c r="AZ11" s="89">
        <f t="shared" si="25"/>
        <v>22.862313528838737</v>
      </c>
      <c r="BA11" s="89">
        <f t="shared" si="26"/>
        <v>1.828985082307099</v>
      </c>
      <c r="BB11" s="89">
        <f t="shared" si="27"/>
        <v>0.9144925411535495</v>
      </c>
      <c r="BC11" s="89">
        <f t="shared" si="28"/>
        <v>15.945178422727276</v>
      </c>
      <c r="BD11" s="89">
        <f t="shared" si="29"/>
        <v>5.8678256595636391</v>
      </c>
      <c r="BE11" s="89">
        <f t="shared" si="30"/>
        <v>195.89790633636363</v>
      </c>
      <c r="BF11" s="89">
        <f t="shared" si="31"/>
        <v>7.5929421060606064</v>
      </c>
      <c r="BG11" s="89">
        <f t="shared" si="32"/>
        <v>250.90964367701454</v>
      </c>
      <c r="BH11" s="89">
        <f t="shared" si="33"/>
        <v>506.19614040404036</v>
      </c>
      <c r="BI11" s="89">
        <f t="shared" si="34"/>
        <v>63.274517550505045</v>
      </c>
      <c r="BJ11" s="89">
        <f t="shared" si="35"/>
        <v>38.40763215315657</v>
      </c>
      <c r="BK11" s="89">
        <f t="shared" si="36"/>
        <v>15.185884212121213</v>
      </c>
      <c r="BL11" s="89">
        <f t="shared" si="37"/>
        <v>0</v>
      </c>
      <c r="BM11" s="89">
        <f t="shared" si="38"/>
        <v>229.287616149695</v>
      </c>
      <c r="BN11" s="89">
        <f t="shared" si="39"/>
        <v>852.35179046951816</v>
      </c>
      <c r="BO11" s="89">
        <f t="shared" si="40"/>
        <v>3307.2191816201089</v>
      </c>
      <c r="BP11" s="89">
        <f t="shared" si="55"/>
        <v>3307.2191816201084</v>
      </c>
      <c r="BQ11" s="89">
        <f t="shared" si="56"/>
        <v>9029.9958980358533</v>
      </c>
      <c r="BR11" s="89">
        <f t="shared" si="41"/>
        <v>576.48619466824846</v>
      </c>
      <c r="BS11" s="92">
        <f>VLOOKUP(B11,'[1]ISS VIGILANCIA'!$A$1:$B$35,2,FALSE)*100</f>
        <v>3</v>
      </c>
      <c r="BT11" s="93">
        <f t="shared" si="42"/>
        <v>6.65</v>
      </c>
      <c r="BU11" s="94">
        <f t="shared" si="43"/>
        <v>3.2137118371719318</v>
      </c>
      <c r="BV11" s="95">
        <f t="shared" si="44"/>
        <v>330.94855004675861</v>
      </c>
      <c r="BW11" s="94">
        <f t="shared" si="45"/>
        <v>3.2137118371719318</v>
      </c>
      <c r="BX11" s="96">
        <f t="shared" si="46"/>
        <v>330.94855004675861</v>
      </c>
      <c r="BY11" s="94">
        <f t="shared" si="47"/>
        <v>0.69630423138725195</v>
      </c>
      <c r="BZ11" s="89">
        <f t="shared" si="57"/>
        <v>71.705519176797708</v>
      </c>
      <c r="CA11" s="89">
        <f t="shared" si="48"/>
        <v>691.53362291754206</v>
      </c>
      <c r="CB11" s="89">
        <f t="shared" si="49"/>
        <v>2001.6224368561054</v>
      </c>
      <c r="CC11" s="97">
        <f>CB11+BQ11</f>
        <v>11031.618334891959</v>
      </c>
      <c r="CD11" s="100"/>
    </row>
    <row r="12" spans="1:82" s="101" customFormat="1" ht="15" customHeight="1">
      <c r="A12" s="99" t="str">
        <f>[1]CCT!D18</f>
        <v>Sindesp - MG</v>
      </c>
      <c r="B12" s="99" t="str">
        <f>[1]CCT!C18</f>
        <v>Contagem</v>
      </c>
      <c r="C12" s="87">
        <f>[1]CCT!F18</f>
        <v>0</v>
      </c>
      <c r="D12" s="85">
        <f>[1]CCT!E18</f>
        <v>0</v>
      </c>
      <c r="E12" s="86">
        <f t="shared" si="0"/>
        <v>0</v>
      </c>
      <c r="F12" s="87">
        <f>[1]CCT!H18</f>
        <v>2</v>
      </c>
      <c r="G12" s="85">
        <f>[1]CCT!G18</f>
        <v>1602.86</v>
      </c>
      <c r="H12" s="86">
        <f t="shared" si="1"/>
        <v>3205.72</v>
      </c>
      <c r="I12" s="87">
        <f>[1]CCT!J18</f>
        <v>2</v>
      </c>
      <c r="J12" s="85">
        <f>[1]CCT!I18</f>
        <v>1602.86</v>
      </c>
      <c r="K12" s="86">
        <f t="shared" si="2"/>
        <v>3205.72</v>
      </c>
      <c r="L12" s="88">
        <f t="shared" si="3"/>
        <v>4</v>
      </c>
      <c r="M12" s="89">
        <f t="shared" si="4"/>
        <v>6411.44</v>
      </c>
      <c r="N12" s="90"/>
      <c r="O12" s="89">
        <f t="shared" si="5"/>
        <v>1923.4319999999998</v>
      </c>
      <c r="P12" s="89">
        <f t="shared" si="6"/>
        <v>822.1214654545455</v>
      </c>
      <c r="Q12" s="89"/>
      <c r="R12" s="90"/>
      <c r="S12" s="89">
        <f t="shared" si="7"/>
        <v>645.151812338843</v>
      </c>
      <c r="T12" s="89">
        <f t="shared" si="51"/>
        <v>189.42890909090912</v>
      </c>
      <c r="U12" s="89">
        <f t="shared" si="8"/>
        <v>9991.5741868842979</v>
      </c>
      <c r="V12" s="89">
        <f>VLOOKUP('Resumo Geral imposto cl'!A12,[1]PARÂMETRO!$B$2:$I$4,2,FALSE)*L12</f>
        <v>451.6</v>
      </c>
      <c r="W12" s="89">
        <f>(((VLOOKUP(A12,[1]PARÂMETRO!$B$2:$I$4,3,FALSE)*20)-(VLOOKUP(A12,[1]PARÂMETRO!$B$2:$I$4,3,FALSE)*20)*10%)*C12+((VLOOKUP(A12,[1]PARÂMETRO!$B$2:$IL$4,3,FALSE)*15.5)-(VLOOKUP(A12,[1]PARÂMETRO!$B$2:$I$4,3,FALSE)*15.5*10%))*F12+((VLOOKUP(A12,[1]PARÂMETRO!$B$2:$I$4,3,FALSE)*15.5)-(VLOOKUP(A12,[1]PARÂMETRO!$B$2:$I$4,3,FALSE)*15.5)*10%)*I12)</f>
        <v>892.24199999999996</v>
      </c>
      <c r="X12" s="89">
        <f>(VLOOKUP(B12,[1]PARÂMETRO!$B$9:$E$42,4,FALSE)*(2*20*C12))-(IF(E12*6%&lt;=(VLOOKUP(B12,[1]PARÂMETRO!$B$9:$E$42,4,FALSE)*(2*20*C12)),E12*6%,VLOOKUP(B12,[1]PARÂMETRO!$B$9:$E$42,4,FALSE)*(2*20*C12)))+(VLOOKUP(B12,[1]PARÂMETRO!$B$9:$E$42,4,FALSE)*(2*15.5*F12))-(IF(H12*6%&lt;=(VLOOKUP(B12,[1]PARÂMETRO!$B$9:$E$42,4,FALSE)*(2*15.5*F12)),H12*6%,VLOOKUP(B12,[1]PARÂMETRO!$B$9:$E$42,4,FALSE)*(2*15.5*F12)))+(VLOOKUP(B12,[1]PARÂMETRO!$B$9:$E$42,4,FALSE)*(2*15.5*I12))-(IF(K12*6%&lt;=(VLOOKUP(B12,[1]PARÂMETRO!$B$9:$E$42,4,FALSE)*(2*15.5*I12)),K12*6%,VLOOKUP(B12,[1]PARÂMETRO!$B$9:$E$42,4,FALSE)*(2*15.5*I12)))</f>
        <v>74.113600000000076</v>
      </c>
      <c r="Y12" s="89">
        <f>VLOOKUP(A12,[1]PARÂMETRO!$B$2:$I$4,4,FALSE)*L12</f>
        <v>364.32</v>
      </c>
      <c r="Z12" s="89">
        <f>VLOOKUP(A12,[1]PARÂMETRO!$B$2:$I$4,5,FALSE)*L12</f>
        <v>68.12</v>
      </c>
      <c r="AA12" s="89">
        <f>VLOOKUP(A12,[1]PARÂMETRO!$B$2:$I$4,6,FALSE)</f>
        <v>0</v>
      </c>
      <c r="AB12" s="89">
        <f>VLOOKUP($A12,[1]PARÂMETRO!$B$2:$I$4,7,FALSE)</f>
        <v>0</v>
      </c>
      <c r="AC12" s="89">
        <f>VLOOKUP($A12,[1]PARÂMETRO!$B$2:$I$4,8,FALSE)</f>
        <v>0</v>
      </c>
      <c r="AD12" s="89"/>
      <c r="AE12" s="89">
        <f t="shared" si="9"/>
        <v>1850.3956000000003</v>
      </c>
      <c r="AF12" s="89">
        <f t="shared" si="52"/>
        <v>249.49699859177778</v>
      </c>
      <c r="AG12" s="89"/>
      <c r="AH12" s="89">
        <f t="shared" si="53"/>
        <v>234.13030696698411</v>
      </c>
      <c r="AI12" s="89"/>
      <c r="AJ12" s="89">
        <f t="shared" si="54"/>
        <v>483.62730555876192</v>
      </c>
      <c r="AK12" s="90">
        <f t="shared" si="10"/>
        <v>1998.3148373768597</v>
      </c>
      <c r="AL12" s="90">
        <f t="shared" si="11"/>
        <v>149.87361280326445</v>
      </c>
      <c r="AM12" s="91">
        <f t="shared" si="12"/>
        <v>99.915741868842986</v>
      </c>
      <c r="AN12" s="90">
        <f t="shared" si="13"/>
        <v>19.983148373768596</v>
      </c>
      <c r="AO12" s="91">
        <f t="shared" si="14"/>
        <v>249.78935467210746</v>
      </c>
      <c r="AP12" s="90">
        <f t="shared" si="15"/>
        <v>799.32593495074389</v>
      </c>
      <c r="AQ12" s="91">
        <f t="shared" si="16"/>
        <v>299.7472256065289</v>
      </c>
      <c r="AR12" s="90">
        <f t="shared" si="17"/>
        <v>59.949445121305786</v>
      </c>
      <c r="AS12" s="90">
        <f t="shared" si="18"/>
        <v>3676.8993007734216</v>
      </c>
      <c r="AT12" s="89">
        <f t="shared" si="19"/>
        <v>832.63118224035816</v>
      </c>
      <c r="AU12" s="89">
        <f t="shared" si="20"/>
        <v>306.40827506445191</v>
      </c>
      <c r="AV12" s="89">
        <f t="shared" si="21"/>
        <v>1139.0394573048102</v>
      </c>
      <c r="AW12" s="89">
        <f t="shared" si="22"/>
        <v>12.952040612627794</v>
      </c>
      <c r="AX12" s="89">
        <f t="shared" si="23"/>
        <v>4.7663509454470292</v>
      </c>
      <c r="AY12" s="89">
        <f t="shared" si="24"/>
        <v>17.718391558074824</v>
      </c>
      <c r="AZ12" s="89">
        <f t="shared" si="25"/>
        <v>50.140972699034535</v>
      </c>
      <c r="BA12" s="89">
        <f t="shared" si="26"/>
        <v>4.0112778159227629</v>
      </c>
      <c r="BB12" s="89">
        <f t="shared" si="27"/>
        <v>2.0056389079613814</v>
      </c>
      <c r="BC12" s="89">
        <f t="shared" si="28"/>
        <v>34.970509654095046</v>
      </c>
      <c r="BD12" s="89">
        <f t="shared" si="29"/>
        <v>12.869147552706981</v>
      </c>
      <c r="BE12" s="89">
        <f t="shared" si="30"/>
        <v>429.63769003602476</v>
      </c>
      <c r="BF12" s="89">
        <f t="shared" si="31"/>
        <v>16.652623644807164</v>
      </c>
      <c r="BG12" s="89">
        <f t="shared" si="32"/>
        <v>550.28786031055256</v>
      </c>
      <c r="BH12" s="89">
        <f t="shared" si="33"/>
        <v>1110.1749096538108</v>
      </c>
      <c r="BI12" s="89">
        <f t="shared" si="34"/>
        <v>138.77186370672635</v>
      </c>
      <c r="BJ12" s="89">
        <f t="shared" si="35"/>
        <v>84.234521269982906</v>
      </c>
      <c r="BK12" s="89">
        <f t="shared" si="36"/>
        <v>33.305247289614329</v>
      </c>
      <c r="BL12" s="89">
        <f t="shared" si="37"/>
        <v>0</v>
      </c>
      <c r="BM12" s="89">
        <f t="shared" si="38"/>
        <v>502.86704742660959</v>
      </c>
      <c r="BN12" s="89">
        <f t="shared" si="39"/>
        <v>1869.353589346744</v>
      </c>
      <c r="BO12" s="89">
        <f t="shared" si="40"/>
        <v>7253.2985992936037</v>
      </c>
      <c r="BP12" s="89">
        <f t="shared" si="55"/>
        <v>7253.2985992936028</v>
      </c>
      <c r="BQ12" s="89">
        <f t="shared" si="56"/>
        <v>19578.895691736663</v>
      </c>
      <c r="BR12" s="89">
        <f t="shared" si="41"/>
        <v>1152.9723893364969</v>
      </c>
      <c r="BS12" s="92">
        <f>VLOOKUP(B12,'[1]ISS VIGILANCIA'!$A$1:$B$35,2,FALSE)*100</f>
        <v>3.5000000000000004</v>
      </c>
      <c r="BT12" s="93">
        <f t="shared" si="42"/>
        <v>7.15</v>
      </c>
      <c r="BU12" s="94">
        <f t="shared" si="43"/>
        <v>3.7695207323640298</v>
      </c>
      <c r="BV12" s="95">
        <f t="shared" si="44"/>
        <v>833.62707209670316</v>
      </c>
      <c r="BW12" s="94">
        <f t="shared" si="45"/>
        <v>3.2310177705977394</v>
      </c>
      <c r="BX12" s="96">
        <f t="shared" si="46"/>
        <v>714.53749036860279</v>
      </c>
      <c r="BY12" s="94">
        <f t="shared" si="47"/>
        <v>0.70005385029617695</v>
      </c>
      <c r="BZ12" s="89">
        <f t="shared" si="57"/>
        <v>154.81645624653061</v>
      </c>
      <c r="CA12" s="89">
        <f t="shared" si="48"/>
        <v>1383.0672458350841</v>
      </c>
      <c r="CB12" s="89">
        <f t="shared" si="49"/>
        <v>4239.0206538834173</v>
      </c>
      <c r="CC12" s="97">
        <f t="shared" si="50"/>
        <v>23817.91634562008</v>
      </c>
      <c r="CD12" s="100"/>
    </row>
    <row r="13" spans="1:82" s="101" customFormat="1" ht="15" customHeight="1">
      <c r="A13" s="99" t="str">
        <f>[1]CCT!D19</f>
        <v>Sindesp - MG</v>
      </c>
      <c r="B13" s="99" t="str">
        <f>[1]CCT!C19</f>
        <v>Formiga</v>
      </c>
      <c r="C13" s="87">
        <f>[1]CCT!F19</f>
        <v>1</v>
      </c>
      <c r="D13" s="85">
        <f>[1]CCT!E19</f>
        <v>1602.86</v>
      </c>
      <c r="E13" s="86">
        <f t="shared" si="0"/>
        <v>1602.86</v>
      </c>
      <c r="F13" s="87">
        <f>[1]CCT!H19</f>
        <v>0</v>
      </c>
      <c r="G13" s="85">
        <f>[1]CCT!G19</f>
        <v>0</v>
      </c>
      <c r="H13" s="86">
        <f t="shared" si="1"/>
        <v>0</v>
      </c>
      <c r="I13" s="87">
        <f>[1]CCT!J19</f>
        <v>0</v>
      </c>
      <c r="J13" s="85">
        <f>[1]CCT!I19</f>
        <v>0</v>
      </c>
      <c r="K13" s="86">
        <f t="shared" si="2"/>
        <v>0</v>
      </c>
      <c r="L13" s="88">
        <f t="shared" si="3"/>
        <v>1</v>
      </c>
      <c r="M13" s="89">
        <f t="shared" si="4"/>
        <v>1602.86</v>
      </c>
      <c r="N13" s="90"/>
      <c r="O13" s="89">
        <f t="shared" si="5"/>
        <v>480.85799999999995</v>
      </c>
      <c r="P13" s="89">
        <f t="shared" si="6"/>
        <v>0</v>
      </c>
      <c r="Q13" s="89"/>
      <c r="R13" s="90"/>
      <c r="S13" s="89">
        <f t="shared" si="7"/>
        <v>189.42890909090909</v>
      </c>
      <c r="T13" s="89">
        <f t="shared" si="51"/>
        <v>13.891453333333336</v>
      </c>
      <c r="U13" s="89">
        <f t="shared" si="8"/>
        <v>2287.0383624242422</v>
      </c>
      <c r="V13" s="89">
        <f>VLOOKUP('Resumo Geral imposto cl'!A13,[1]PARÂMETRO!$B$2:$I$4,2,FALSE)*L13</f>
        <v>112.9</v>
      </c>
      <c r="W13" s="89">
        <f>(((VLOOKUP(A13,[1]PARÂMETRO!$B$2:$I$4,3,FALSE)*20)-(VLOOKUP(A13,[1]PARÂMETRO!$B$2:$I$4,3,FALSE)*20)*10%)*C13+((VLOOKUP(A13,[1]PARÂMETRO!$B$2:$IL$4,3,FALSE)*15.5)-(VLOOKUP(A13,[1]PARÂMETRO!$B$2:$I$4,3,FALSE)*15.5*10%))*F13+((VLOOKUP(A13,[1]PARÂMETRO!$B$2:$I$4,3,FALSE)*15.5)-(VLOOKUP(A13,[1]PARÂMETRO!$B$2:$I$4,3,FALSE)*15.5)*10%)*I13)</f>
        <v>287.82</v>
      </c>
      <c r="X13" s="89">
        <f>(VLOOKUP(B13,[1]PARÂMETRO!$B$9:$E$42,4,FALSE)*(2*20*C13))-(IF(E13*6%&lt;=(VLOOKUP(B13,[1]PARÂMETRO!$B$9:$E$42,4,FALSE)*(2*20*C13)),E13*6%,VLOOKUP(B13,[1]PARÂMETRO!$B$9:$E$42,4,FALSE)*(2*20*C13)))+(VLOOKUP(B13,[1]PARÂMETRO!$B$9:$E$42,4,FALSE)*(2*15.5*F13))-(IF(H13*6%&lt;=(VLOOKUP(B13,[1]PARÂMETRO!$B$9:$E$42,4,FALSE)*(2*15.5*F13)),H13*6%,VLOOKUP(B13,[1]PARÂMETRO!$B$9:$E$42,4,FALSE)*(2*15.5*F13)))+(VLOOKUP(B13,[1]PARÂMETRO!$B$9:$E$42,4,FALSE)*(2*15.5*I13))-(IF(K13*6%&lt;=(VLOOKUP(B13,[1]PARÂMETRO!$B$9:$E$42,4,FALSE)*(2*15.5*I13)),K13*6%,VLOOKUP(B13,[1]PARÂMETRO!$B$9:$E$42,4,FALSE)*(2*15.5*I13)))</f>
        <v>51.828400000000016</v>
      </c>
      <c r="Y13" s="89">
        <f>VLOOKUP(A13,[1]PARÂMETRO!$B$2:$I$4,4,FALSE)*L13</f>
        <v>91.08</v>
      </c>
      <c r="Z13" s="89">
        <f>VLOOKUP(A13,[1]PARÂMETRO!$B$2:$I$4,5,FALSE)*L13</f>
        <v>17.03</v>
      </c>
      <c r="AA13" s="89">
        <f>VLOOKUP(A13,[1]PARÂMETRO!$B$2:$I$4,6,FALSE)</f>
        <v>0</v>
      </c>
      <c r="AB13" s="89">
        <f>VLOOKUP($A13,[1]PARÂMETRO!$B$2:$I$4,7,FALSE)</f>
        <v>0</v>
      </c>
      <c r="AC13" s="89">
        <f>VLOOKUP($A13,[1]PARÂMETRO!$B$2:$I$4,8,FALSE)</f>
        <v>0</v>
      </c>
      <c r="AD13" s="89"/>
      <c r="AE13" s="89">
        <f t="shared" si="9"/>
        <v>560.65840000000003</v>
      </c>
      <c r="AF13" s="89">
        <f t="shared" si="52"/>
        <v>62.374249647944445</v>
      </c>
      <c r="AG13" s="89"/>
      <c r="AH13" s="89">
        <f t="shared" si="53"/>
        <v>58.532576741746027</v>
      </c>
      <c r="AI13" s="89"/>
      <c r="AJ13" s="89">
        <f t="shared" si="54"/>
        <v>120.90682638969048</v>
      </c>
      <c r="AK13" s="90">
        <f t="shared" si="10"/>
        <v>457.40767248484849</v>
      </c>
      <c r="AL13" s="90">
        <f t="shared" si="11"/>
        <v>34.305575436363632</v>
      </c>
      <c r="AM13" s="91">
        <f t="shared" si="12"/>
        <v>22.870383624242422</v>
      </c>
      <c r="AN13" s="90">
        <f t="shared" si="13"/>
        <v>4.5740767248484842</v>
      </c>
      <c r="AO13" s="91">
        <f t="shared" si="14"/>
        <v>57.175959060606061</v>
      </c>
      <c r="AP13" s="90">
        <f t="shared" si="15"/>
        <v>182.96306899393937</v>
      </c>
      <c r="AQ13" s="91">
        <f t="shared" si="16"/>
        <v>68.611150872727265</v>
      </c>
      <c r="AR13" s="90">
        <f t="shared" si="17"/>
        <v>13.722230174545453</v>
      </c>
      <c r="AS13" s="90">
        <f t="shared" si="18"/>
        <v>841.63011737212116</v>
      </c>
      <c r="AT13" s="89">
        <f t="shared" si="19"/>
        <v>190.58653020202019</v>
      </c>
      <c r="AU13" s="89">
        <f t="shared" si="20"/>
        <v>70.135843114343444</v>
      </c>
      <c r="AV13" s="89">
        <f t="shared" si="21"/>
        <v>260.72237331636364</v>
      </c>
      <c r="AW13" s="89">
        <f t="shared" si="22"/>
        <v>2.9646793586980915</v>
      </c>
      <c r="AX13" s="89">
        <f t="shared" si="23"/>
        <v>1.0910020040008981</v>
      </c>
      <c r="AY13" s="89">
        <f t="shared" si="24"/>
        <v>4.0556813626989898</v>
      </c>
      <c r="AZ13" s="89">
        <f t="shared" si="25"/>
        <v>11.477103201864711</v>
      </c>
      <c r="BA13" s="89">
        <f t="shared" si="26"/>
        <v>0.91816825614917696</v>
      </c>
      <c r="BB13" s="89">
        <f t="shared" si="27"/>
        <v>0.45908412807458848</v>
      </c>
      <c r="BC13" s="89">
        <f t="shared" si="28"/>
        <v>8.0046342684848497</v>
      </c>
      <c r="BD13" s="89">
        <f t="shared" si="29"/>
        <v>2.9457054108024252</v>
      </c>
      <c r="BE13" s="89">
        <f t="shared" si="30"/>
        <v>98.342649584242409</v>
      </c>
      <c r="BF13" s="89">
        <f t="shared" si="31"/>
        <v>3.8117306040404038</v>
      </c>
      <c r="BG13" s="89">
        <f t="shared" si="32"/>
        <v>125.95907545365856</v>
      </c>
      <c r="BH13" s="89">
        <f t="shared" si="33"/>
        <v>254.11537360269358</v>
      </c>
      <c r="BI13" s="89">
        <f t="shared" si="34"/>
        <v>31.764421700336698</v>
      </c>
      <c r="BJ13" s="89">
        <f t="shared" si="35"/>
        <v>19.281003972104376</v>
      </c>
      <c r="BK13" s="89">
        <f t="shared" si="36"/>
        <v>7.6234612080808075</v>
      </c>
      <c r="BL13" s="89">
        <f t="shared" si="37"/>
        <v>0</v>
      </c>
      <c r="BM13" s="89">
        <f t="shared" si="38"/>
        <v>115.10460785782331</v>
      </c>
      <c r="BN13" s="89">
        <f t="shared" si="39"/>
        <v>427.8888683410388</v>
      </c>
      <c r="BO13" s="89">
        <f t="shared" si="40"/>
        <v>1660.2561158458811</v>
      </c>
      <c r="BP13" s="89">
        <f t="shared" si="55"/>
        <v>1660.2561158458811</v>
      </c>
      <c r="BQ13" s="89">
        <f t="shared" si="56"/>
        <v>4628.8597046598134</v>
      </c>
      <c r="BR13" s="89">
        <f t="shared" si="41"/>
        <v>288.24309733412423</v>
      </c>
      <c r="BS13" s="92">
        <f>VLOOKUP(B13,'[1]ISS VIGILANCIA'!$A$1:$B$35,2,FALSE)*100</f>
        <v>2</v>
      </c>
      <c r="BT13" s="93">
        <f t="shared" si="42"/>
        <v>5.65</v>
      </c>
      <c r="BU13" s="94">
        <f t="shared" si="43"/>
        <v>2.1197668256491848</v>
      </c>
      <c r="BV13" s="95">
        <f t="shared" si="44"/>
        <v>111.56056414314202</v>
      </c>
      <c r="BW13" s="94">
        <f t="shared" si="45"/>
        <v>3.1796502384737768</v>
      </c>
      <c r="BX13" s="96">
        <f t="shared" si="46"/>
        <v>167.340846214713</v>
      </c>
      <c r="BY13" s="94">
        <f t="shared" si="47"/>
        <v>0.68892421833598505</v>
      </c>
      <c r="BZ13" s="89">
        <f t="shared" si="57"/>
        <v>36.257183346521153</v>
      </c>
      <c r="CA13" s="89">
        <f t="shared" si="48"/>
        <v>345.76681145877103</v>
      </c>
      <c r="CB13" s="89">
        <f t="shared" si="49"/>
        <v>949.16850249727145</v>
      </c>
      <c r="CC13" s="97">
        <f t="shared" si="50"/>
        <v>5578.0282071570846</v>
      </c>
      <c r="CD13" s="100"/>
    </row>
    <row r="14" spans="1:82" s="101" customFormat="1" ht="15" customHeight="1">
      <c r="A14" s="83" t="str">
        <f>[1]CCT!D20</f>
        <v>Sindesp - MG</v>
      </c>
      <c r="B14" s="83" t="str">
        <f>[1]CCT!C20</f>
        <v>Governador Valadares</v>
      </c>
      <c r="C14" s="87">
        <f>[1]CCT!F20</f>
        <v>1</v>
      </c>
      <c r="D14" s="85">
        <f>[1]CCT!E20</f>
        <v>1602.86</v>
      </c>
      <c r="E14" s="86">
        <f t="shared" si="0"/>
        <v>1602.86</v>
      </c>
      <c r="F14" s="87">
        <f>[1]CCT!H20</f>
        <v>2</v>
      </c>
      <c r="G14" s="85">
        <f>[1]CCT!G20</f>
        <v>1602.86</v>
      </c>
      <c r="H14" s="86">
        <f t="shared" si="1"/>
        <v>3205.72</v>
      </c>
      <c r="I14" s="87">
        <f>[1]CCT!J20</f>
        <v>0</v>
      </c>
      <c r="J14" s="85">
        <f>[1]CCT!I20</f>
        <v>0</v>
      </c>
      <c r="K14" s="86">
        <f t="shared" si="2"/>
        <v>0</v>
      </c>
      <c r="L14" s="88">
        <f t="shared" si="3"/>
        <v>3</v>
      </c>
      <c r="M14" s="89">
        <f>K14+H14+E14</f>
        <v>4808.58</v>
      </c>
      <c r="N14" s="90"/>
      <c r="O14" s="89">
        <f t="shared" si="5"/>
        <v>1442.5739999999998</v>
      </c>
      <c r="P14" s="89">
        <f t="shared" si="6"/>
        <v>0</v>
      </c>
      <c r="Q14" s="89"/>
      <c r="R14" s="90"/>
      <c r="S14" s="89">
        <f t="shared" si="7"/>
        <v>483.04371818181818</v>
      </c>
      <c r="T14" s="89">
        <f t="shared" si="51"/>
        <v>108.60590787878789</v>
      </c>
      <c r="U14" s="89">
        <f t="shared" si="8"/>
        <v>6842.803626060605</v>
      </c>
      <c r="V14" s="89">
        <f>VLOOKUP('Resumo Geral imposto cl'!A14,[1]PARÂMETRO!$B$2:$I$4,2,FALSE)*L14</f>
        <v>338.70000000000005</v>
      </c>
      <c r="W14" s="89">
        <f>(((VLOOKUP(A14,[1]PARÂMETRO!$B$2:$I$4,3,FALSE)*20)-(VLOOKUP(A14,[1]PARÂMETRO!$B$2:$I$4,3,FALSE)*20)*10%)*C14+((VLOOKUP(A14,[1]PARÂMETRO!$B$2:$IL$4,3,FALSE)*15.5)-(VLOOKUP(A14,[1]PARÂMETRO!$B$2:$I$4,3,FALSE)*15.5*10%))*F14+((VLOOKUP(A14,[1]PARÂMETRO!$B$2:$I$4,3,FALSE)*15.5)-(VLOOKUP(A14,[1]PARÂMETRO!$B$2:$I$4,3,FALSE)*15.5)*10%)*I14)</f>
        <v>733.94100000000003</v>
      </c>
      <c r="X14" s="89">
        <f>(VLOOKUP(B14,[1]PARÂMETRO!$B$9:$E$42,4,FALSE)*(2*20*C14))-(IF(E14*6%&lt;=(VLOOKUP(B14,[1]PARÂMETRO!$B$9:$E$42,4,FALSE)*(2*20*C14)),E14*6%,VLOOKUP(B14,[1]PARÂMETRO!$B$9:$E$42,4,FALSE)*(2*20*C14)))+(VLOOKUP(B14,[1]PARÂMETRO!$B$9:$E$42,4,FALSE)*(2*15.5*F14))-(IF(H14*6%&lt;=(VLOOKUP(B14,[1]PARÂMETRO!$B$9:$E$42,4,FALSE)*(2*15.5*F14)),H14*6%,VLOOKUP(B14,[1]PARÂMETRO!$B$9:$E$42,4,FALSE)*(2*15.5*F14)))+(VLOOKUP(B14,[1]PARÂMETRO!$B$9:$E$42,4,FALSE)*(2*15.5*I14))-(IF(K14*6%&lt;=(VLOOKUP(B14,[1]PARÂMETRO!$B$9:$E$42,4,FALSE)*(2*15.5*I14)),K14*6%,VLOOKUP(B14,[1]PARÂMETRO!$B$9:$E$42,4,FALSE)*(2*15.5*I14)))</f>
        <v>88.885200000000054</v>
      </c>
      <c r="Y14" s="89">
        <f>VLOOKUP(A14,[1]PARÂMETRO!$B$2:$I$4,4,FALSE)*L14</f>
        <v>273.24</v>
      </c>
      <c r="Z14" s="89">
        <f>VLOOKUP(A14,[1]PARÂMETRO!$B$2:$I$4,5,FALSE)*L14</f>
        <v>51.09</v>
      </c>
      <c r="AA14" s="89">
        <f>VLOOKUP(A14,[1]PARÂMETRO!$B$2:$I$4,6,FALSE)</f>
        <v>0</v>
      </c>
      <c r="AB14" s="89">
        <f>VLOOKUP($A14,[1]PARÂMETRO!$B$2:$I$4,7,FALSE)</f>
        <v>0</v>
      </c>
      <c r="AC14" s="89">
        <f>VLOOKUP($A14,[1]PARÂMETRO!$B$2:$I$4,8,FALSE)</f>
        <v>0</v>
      </c>
      <c r="AD14" s="89"/>
      <c r="AE14" s="89">
        <f t="shared" si="9"/>
        <v>1485.8562000000002</v>
      </c>
      <c r="AF14" s="89">
        <f t="shared" si="52"/>
        <v>187.12274894383333</v>
      </c>
      <c r="AG14" s="89"/>
      <c r="AH14" s="89">
        <f t="shared" si="53"/>
        <v>175.59773022523808</v>
      </c>
      <c r="AI14" s="89"/>
      <c r="AJ14" s="89">
        <f t="shared" si="54"/>
        <v>362.72047916907138</v>
      </c>
      <c r="AK14" s="90">
        <f t="shared" si="10"/>
        <v>1368.560725212121</v>
      </c>
      <c r="AL14" s="90">
        <f t="shared" si="11"/>
        <v>102.64205439090907</v>
      </c>
      <c r="AM14" s="91">
        <f t="shared" si="12"/>
        <v>68.428036260606049</v>
      </c>
      <c r="AN14" s="90">
        <f t="shared" si="13"/>
        <v>13.68560725212121</v>
      </c>
      <c r="AO14" s="91">
        <f t="shared" si="14"/>
        <v>171.07009065151513</v>
      </c>
      <c r="AP14" s="90">
        <f t="shared" si="15"/>
        <v>547.42429008484839</v>
      </c>
      <c r="AQ14" s="91">
        <f t="shared" si="16"/>
        <v>205.28410878181813</v>
      </c>
      <c r="AR14" s="90">
        <f t="shared" si="17"/>
        <v>41.056821756363632</v>
      </c>
      <c r="AS14" s="90">
        <f t="shared" si="18"/>
        <v>2518.1517343903029</v>
      </c>
      <c r="AT14" s="89">
        <f t="shared" si="19"/>
        <v>570.23363550505042</v>
      </c>
      <c r="AU14" s="89">
        <f t="shared" si="20"/>
        <v>209.8459778658586</v>
      </c>
      <c r="AV14" s="89">
        <f t="shared" si="21"/>
        <v>780.07961337090899</v>
      </c>
      <c r="AW14" s="89">
        <f t="shared" si="22"/>
        <v>8.8703009967452289</v>
      </c>
      <c r="AX14" s="89">
        <f t="shared" si="23"/>
        <v>3.264270766802245</v>
      </c>
      <c r="AY14" s="89">
        <f t="shared" si="24"/>
        <v>12.134571763547473</v>
      </c>
      <c r="AZ14" s="89">
        <f t="shared" si="25"/>
        <v>34.339416730703441</v>
      </c>
      <c r="BA14" s="89">
        <f t="shared" si="26"/>
        <v>2.7471533384562754</v>
      </c>
      <c r="BB14" s="89">
        <f t="shared" si="27"/>
        <v>1.3735766692281377</v>
      </c>
      <c r="BC14" s="89">
        <f t="shared" si="28"/>
        <v>23.94981269121212</v>
      </c>
      <c r="BD14" s="89">
        <f t="shared" si="29"/>
        <v>8.8135310703660625</v>
      </c>
      <c r="BE14" s="89">
        <f t="shared" si="30"/>
        <v>294.24055592060597</v>
      </c>
      <c r="BF14" s="89">
        <f t="shared" si="31"/>
        <v>11.404672710101009</v>
      </c>
      <c r="BG14" s="89">
        <f t="shared" si="32"/>
        <v>376.86871913067301</v>
      </c>
      <c r="BH14" s="89">
        <f t="shared" si="33"/>
        <v>760.31151400673389</v>
      </c>
      <c r="BI14" s="89">
        <f t="shared" si="34"/>
        <v>95.038939250841736</v>
      </c>
      <c r="BJ14" s="89">
        <f t="shared" si="35"/>
        <v>57.688636125260935</v>
      </c>
      <c r="BK14" s="89">
        <f t="shared" si="36"/>
        <v>22.809345420202018</v>
      </c>
      <c r="BL14" s="89">
        <f t="shared" si="37"/>
        <v>0</v>
      </c>
      <c r="BM14" s="89">
        <f t="shared" si="38"/>
        <v>344.39222400751828</v>
      </c>
      <c r="BN14" s="89">
        <f t="shared" si="39"/>
        <v>1280.2406588105569</v>
      </c>
      <c r="BO14" s="89">
        <f t="shared" si="40"/>
        <v>4967.4752974659896</v>
      </c>
      <c r="BP14" s="89">
        <f t="shared" si="55"/>
        <v>4967.4752974659896</v>
      </c>
      <c r="BQ14" s="89">
        <f t="shared" si="56"/>
        <v>13658.855602695665</v>
      </c>
      <c r="BR14" s="89">
        <f t="shared" si="41"/>
        <v>864.72929200237263</v>
      </c>
      <c r="BS14" s="92">
        <f>VLOOKUP(B14,'[1]ISS VIGILANCIA'!$A$1:$B$35,2,FALSE)*100</f>
        <v>5</v>
      </c>
      <c r="BT14" s="93">
        <f t="shared" si="42"/>
        <v>8.65</v>
      </c>
      <c r="BU14" s="94">
        <f t="shared" si="43"/>
        <v>5.473453749315822</v>
      </c>
      <c r="BV14" s="95">
        <f t="shared" si="44"/>
        <v>851.71786147095565</v>
      </c>
      <c r="BW14" s="94">
        <f t="shared" si="45"/>
        <v>3.2840722495894927</v>
      </c>
      <c r="BX14" s="96">
        <f t="shared" si="46"/>
        <v>511.0307168825733</v>
      </c>
      <c r="BY14" s="94">
        <f t="shared" si="47"/>
        <v>0.71154898741105688</v>
      </c>
      <c r="BZ14" s="89">
        <f t="shared" si="57"/>
        <v>110.72332199122424</v>
      </c>
      <c r="CA14" s="89">
        <f t="shared" si="48"/>
        <v>1037.3004343763132</v>
      </c>
      <c r="CB14" s="89">
        <f t="shared" si="49"/>
        <v>3375.5016267234391</v>
      </c>
      <c r="CC14" s="97">
        <f t="shared" si="50"/>
        <v>17034.357229419104</v>
      </c>
      <c r="CD14" s="100"/>
    </row>
    <row r="15" spans="1:82" s="101" customFormat="1" ht="15" customHeight="1">
      <c r="A15" s="83" t="str">
        <f>[1]CCT!D21</f>
        <v>Sindesp - MG</v>
      </c>
      <c r="B15" s="83" t="str">
        <f>[1]CCT!C21</f>
        <v>Igarapé</v>
      </c>
      <c r="C15" s="87">
        <f>[1]CCT!F21</f>
        <v>1</v>
      </c>
      <c r="D15" s="85">
        <f>[1]CCT!E21</f>
        <v>1602.86</v>
      </c>
      <c r="E15" s="86">
        <f t="shared" si="0"/>
        <v>1602.86</v>
      </c>
      <c r="F15" s="87">
        <f>[1]CCT!H21</f>
        <v>0</v>
      </c>
      <c r="G15" s="85">
        <f>[1]CCT!G21</f>
        <v>0</v>
      </c>
      <c r="H15" s="86">
        <f t="shared" si="1"/>
        <v>0</v>
      </c>
      <c r="I15" s="87">
        <f>[1]CCT!J21</f>
        <v>0</v>
      </c>
      <c r="J15" s="85">
        <f>[1]CCT!I21</f>
        <v>0</v>
      </c>
      <c r="K15" s="86">
        <f t="shared" si="2"/>
        <v>0</v>
      </c>
      <c r="L15" s="88">
        <f t="shared" si="3"/>
        <v>1</v>
      </c>
      <c r="M15" s="89">
        <f t="shared" si="4"/>
        <v>1602.86</v>
      </c>
      <c r="N15" s="90"/>
      <c r="O15" s="89">
        <f t="shared" si="5"/>
        <v>480.85799999999995</v>
      </c>
      <c r="P15" s="89">
        <f t="shared" si="6"/>
        <v>0</v>
      </c>
      <c r="Q15" s="89"/>
      <c r="R15" s="90"/>
      <c r="S15" s="89">
        <f t="shared" si="7"/>
        <v>189.42890909090909</v>
      </c>
      <c r="T15" s="89">
        <f t="shared" si="51"/>
        <v>13.891453333333336</v>
      </c>
      <c r="U15" s="89">
        <f t="shared" si="8"/>
        <v>2287.0383624242422</v>
      </c>
      <c r="V15" s="89">
        <f>VLOOKUP('Resumo Geral imposto cl'!A15,[1]PARÂMETRO!$B$2:$I$4,2,FALSE)*L15</f>
        <v>112.9</v>
      </c>
      <c r="W15" s="89">
        <f>(((VLOOKUP(A15,[1]PARÂMETRO!$B$2:$I$4,3,FALSE)*20)-(VLOOKUP(A15,[1]PARÂMETRO!$B$2:$I$4,3,FALSE)*20)*10%)*C15+((VLOOKUP(A15,[1]PARÂMETRO!$B$2:$IL$4,3,FALSE)*15.5)-(VLOOKUP(A15,[1]PARÂMETRO!$B$2:$I$4,3,FALSE)*15.5*10%))*F15+((VLOOKUP(A15,[1]PARÂMETRO!$B$2:$I$4,3,FALSE)*15.5)-(VLOOKUP(A15,[1]PARÂMETRO!$B$2:$I$4,3,FALSE)*15.5)*10%)*I15)</f>
        <v>287.82</v>
      </c>
      <c r="X15" s="89">
        <f>(VLOOKUP(B15,[1]PARÂMETRO!$B$9:$E$42,4,FALSE)*(2*20*C15))-(IF(E15*6%&lt;=(VLOOKUP(B15,[1]PARÂMETRO!$B$9:$E$42,4,FALSE)*(2*20*C15)),E15*6%,VLOOKUP(B15,[1]PARÂMETRO!$B$9:$E$42,4,FALSE)*(2*20*C15)))+(VLOOKUP(B15,[1]PARÂMETRO!$B$9:$E$42,4,FALSE)*(2*15.5*F15))-(IF(H15*6%&lt;=(VLOOKUP(B15,[1]PARÂMETRO!$B$9:$E$42,4,FALSE)*(2*15.5*F15)),H15*6%,VLOOKUP(B15,[1]PARÂMETRO!$B$9:$E$42,4,FALSE)*(2*15.5*F15)))+(VLOOKUP(B15,[1]PARÂMETRO!$B$9:$E$42,4,FALSE)*(2*15.5*I15))-(IF(K15*6%&lt;=(VLOOKUP(B15,[1]PARÂMETRO!$B$9:$E$42,4,FALSE)*(2*15.5*I15)),K15*6%,VLOOKUP(B15,[1]PARÂMETRO!$B$9:$E$42,4,FALSE)*(2*15.5*I15)))</f>
        <v>51.828400000000016</v>
      </c>
      <c r="Y15" s="89">
        <f>VLOOKUP(A15,[1]PARÂMETRO!$B$2:$I$4,4,FALSE)*L15</f>
        <v>91.08</v>
      </c>
      <c r="Z15" s="89">
        <f>VLOOKUP(A15,[1]PARÂMETRO!$B$2:$I$4,5,FALSE)*L15</f>
        <v>17.03</v>
      </c>
      <c r="AA15" s="89">
        <f>VLOOKUP(A15,[1]PARÂMETRO!$B$2:$I$4,6,FALSE)</f>
        <v>0</v>
      </c>
      <c r="AB15" s="89">
        <f>VLOOKUP($A15,[1]PARÂMETRO!$B$2:$I$4,7,FALSE)</f>
        <v>0</v>
      </c>
      <c r="AC15" s="89">
        <f>VLOOKUP($A15,[1]PARÂMETRO!$B$2:$I$4,8,FALSE)</f>
        <v>0</v>
      </c>
      <c r="AD15" s="89"/>
      <c r="AE15" s="89">
        <f t="shared" si="9"/>
        <v>560.65840000000003</v>
      </c>
      <c r="AF15" s="89">
        <f t="shared" si="52"/>
        <v>62.374249647944445</v>
      </c>
      <c r="AG15" s="89"/>
      <c r="AH15" s="89">
        <f t="shared" si="53"/>
        <v>58.532576741746027</v>
      </c>
      <c r="AI15" s="89"/>
      <c r="AJ15" s="89">
        <f t="shared" si="54"/>
        <v>120.90682638969048</v>
      </c>
      <c r="AK15" s="90">
        <f t="shared" si="10"/>
        <v>457.40767248484849</v>
      </c>
      <c r="AL15" s="90">
        <f t="shared" si="11"/>
        <v>34.305575436363632</v>
      </c>
      <c r="AM15" s="91">
        <f t="shared" si="12"/>
        <v>22.870383624242422</v>
      </c>
      <c r="AN15" s="90">
        <f t="shared" si="13"/>
        <v>4.5740767248484842</v>
      </c>
      <c r="AO15" s="91">
        <f t="shared" si="14"/>
        <v>57.175959060606061</v>
      </c>
      <c r="AP15" s="90">
        <f t="shared" si="15"/>
        <v>182.96306899393937</v>
      </c>
      <c r="AQ15" s="91">
        <f t="shared" si="16"/>
        <v>68.611150872727265</v>
      </c>
      <c r="AR15" s="90">
        <f t="shared" si="17"/>
        <v>13.722230174545453</v>
      </c>
      <c r="AS15" s="90">
        <f t="shared" si="18"/>
        <v>841.63011737212116</v>
      </c>
      <c r="AT15" s="89">
        <f t="shared" si="19"/>
        <v>190.58653020202019</v>
      </c>
      <c r="AU15" s="89">
        <f t="shared" si="20"/>
        <v>70.135843114343444</v>
      </c>
      <c r="AV15" s="89">
        <f t="shared" si="21"/>
        <v>260.72237331636364</v>
      </c>
      <c r="AW15" s="89">
        <f t="shared" si="22"/>
        <v>2.9646793586980915</v>
      </c>
      <c r="AX15" s="89">
        <f t="shared" si="23"/>
        <v>1.0910020040008981</v>
      </c>
      <c r="AY15" s="89">
        <f t="shared" si="24"/>
        <v>4.0556813626989898</v>
      </c>
      <c r="AZ15" s="89">
        <f t="shared" si="25"/>
        <v>11.477103201864711</v>
      </c>
      <c r="BA15" s="89">
        <f t="shared" si="26"/>
        <v>0.91816825614917696</v>
      </c>
      <c r="BB15" s="89">
        <f t="shared" si="27"/>
        <v>0.45908412807458848</v>
      </c>
      <c r="BC15" s="89">
        <f t="shared" si="28"/>
        <v>8.0046342684848497</v>
      </c>
      <c r="BD15" s="89">
        <f t="shared" si="29"/>
        <v>2.9457054108024252</v>
      </c>
      <c r="BE15" s="89">
        <f t="shared" si="30"/>
        <v>98.342649584242409</v>
      </c>
      <c r="BF15" s="89">
        <f t="shared" si="31"/>
        <v>3.8117306040404038</v>
      </c>
      <c r="BG15" s="89">
        <f t="shared" si="32"/>
        <v>125.95907545365856</v>
      </c>
      <c r="BH15" s="89">
        <f t="shared" si="33"/>
        <v>254.11537360269358</v>
      </c>
      <c r="BI15" s="89">
        <f t="shared" si="34"/>
        <v>31.764421700336698</v>
      </c>
      <c r="BJ15" s="89">
        <f t="shared" si="35"/>
        <v>19.281003972104376</v>
      </c>
      <c r="BK15" s="89">
        <f t="shared" si="36"/>
        <v>7.6234612080808075</v>
      </c>
      <c r="BL15" s="89">
        <f t="shared" si="37"/>
        <v>0</v>
      </c>
      <c r="BM15" s="89">
        <f t="shared" si="38"/>
        <v>115.10460785782331</v>
      </c>
      <c r="BN15" s="89">
        <f t="shared" si="39"/>
        <v>427.8888683410388</v>
      </c>
      <c r="BO15" s="89">
        <f t="shared" si="40"/>
        <v>1660.2561158458811</v>
      </c>
      <c r="BP15" s="89">
        <f t="shared" si="55"/>
        <v>1660.2561158458811</v>
      </c>
      <c r="BQ15" s="89">
        <f t="shared" si="56"/>
        <v>4628.8597046598134</v>
      </c>
      <c r="BR15" s="89">
        <f t="shared" si="41"/>
        <v>288.24309733412423</v>
      </c>
      <c r="BS15" s="92">
        <f>VLOOKUP(B15,'[1]ISS VIGILANCIA'!$A$1:$B$35,2,FALSE)*100</f>
        <v>5</v>
      </c>
      <c r="BT15" s="93">
        <f t="shared" si="42"/>
        <v>8.65</v>
      </c>
      <c r="BU15" s="94">
        <f t="shared" si="43"/>
        <v>5.473453749315822</v>
      </c>
      <c r="BV15" s="95">
        <f t="shared" si="44"/>
        <v>288.06073417913041</v>
      </c>
      <c r="BW15" s="94">
        <f t="shared" si="45"/>
        <v>3.2840722495894927</v>
      </c>
      <c r="BX15" s="96">
        <f t="shared" si="46"/>
        <v>172.83644050747822</v>
      </c>
      <c r="BY15" s="94">
        <f t="shared" si="47"/>
        <v>0.71154898741105688</v>
      </c>
      <c r="BZ15" s="89">
        <f t="shared" si="57"/>
        <v>37.447895443286953</v>
      </c>
      <c r="CA15" s="89">
        <f t="shared" si="48"/>
        <v>345.76681145877103</v>
      </c>
      <c r="CB15" s="89">
        <f t="shared" si="49"/>
        <v>1132.3549789227909</v>
      </c>
      <c r="CC15" s="97">
        <f t="shared" si="50"/>
        <v>5761.2146835826043</v>
      </c>
      <c r="CD15" s="100"/>
    </row>
    <row r="16" spans="1:82" s="101" customFormat="1" ht="15" customHeight="1">
      <c r="A16" s="83" t="str">
        <f>[1]CCT!D22</f>
        <v>Sindesp - MG</v>
      </c>
      <c r="B16" s="83" t="str">
        <f>[1]CCT!C22</f>
        <v>Ipatinga</v>
      </c>
      <c r="C16" s="87">
        <f>[1]CCT!F22</f>
        <v>1</v>
      </c>
      <c r="D16" s="85">
        <f>[1]CCT!E22</f>
        <v>1602.86</v>
      </c>
      <c r="E16" s="86">
        <f t="shared" si="0"/>
        <v>1602.86</v>
      </c>
      <c r="F16" s="87">
        <f>[1]CCT!H22</f>
        <v>0</v>
      </c>
      <c r="G16" s="85">
        <f>[1]CCT!G22</f>
        <v>0</v>
      </c>
      <c r="H16" s="86">
        <f t="shared" si="1"/>
        <v>0</v>
      </c>
      <c r="I16" s="87">
        <f>[1]CCT!J22</f>
        <v>0</v>
      </c>
      <c r="J16" s="85">
        <f>[1]CCT!I22</f>
        <v>0</v>
      </c>
      <c r="K16" s="86">
        <f t="shared" si="2"/>
        <v>0</v>
      </c>
      <c r="L16" s="88">
        <f t="shared" si="3"/>
        <v>1</v>
      </c>
      <c r="M16" s="89">
        <f t="shared" si="4"/>
        <v>1602.86</v>
      </c>
      <c r="N16" s="90"/>
      <c r="O16" s="89">
        <f t="shared" si="5"/>
        <v>480.85799999999995</v>
      </c>
      <c r="P16" s="89">
        <f t="shared" si="6"/>
        <v>0</v>
      </c>
      <c r="Q16" s="89"/>
      <c r="R16" s="90"/>
      <c r="S16" s="89">
        <f t="shared" si="7"/>
        <v>189.42890909090909</v>
      </c>
      <c r="T16" s="89">
        <f t="shared" si="51"/>
        <v>13.891453333333336</v>
      </c>
      <c r="U16" s="89">
        <f t="shared" si="8"/>
        <v>2287.0383624242422</v>
      </c>
      <c r="V16" s="89">
        <f>VLOOKUP('Resumo Geral imposto cl'!A16,[1]PARÂMETRO!$B$2:$I$4,2,FALSE)*L16</f>
        <v>112.9</v>
      </c>
      <c r="W16" s="89">
        <f>(((VLOOKUP(A16,[1]PARÂMETRO!$B$2:$I$4,3,FALSE)*20)-(VLOOKUP(A16,[1]PARÂMETRO!$B$2:$I$4,3,FALSE)*20)*10%)*C16+((VLOOKUP(A16,[1]PARÂMETRO!$B$2:$IL$4,3,FALSE)*15.5)-(VLOOKUP(A16,[1]PARÂMETRO!$B$2:$I$4,3,FALSE)*15.5*10%))*F16+((VLOOKUP(A16,[1]PARÂMETRO!$B$2:$I$4,3,FALSE)*15.5)-(VLOOKUP(A16,[1]PARÂMETRO!$B$2:$I$4,3,FALSE)*15.5)*10%)*I16)</f>
        <v>287.82</v>
      </c>
      <c r="X16" s="89">
        <f>(VLOOKUP(B16,[1]PARÂMETRO!$B$9:$E$42,4,FALSE)*(2*20*C16))-(IF(E16*6%&lt;=(VLOOKUP(B16,[1]PARÂMETRO!$B$9:$E$42,4,FALSE)*(2*20*C16)),E16*6%,VLOOKUP(B16,[1]PARÂMETRO!$B$9:$E$42,4,FALSE)*(2*20*C16)))+(VLOOKUP(B16,[1]PARÂMETRO!$B$9:$E$42,4,FALSE)*(2*15.5*F16))-(IF(H16*6%&lt;=(VLOOKUP(B16,[1]PARÂMETRO!$B$9:$E$42,4,FALSE)*(2*15.5*F16)),H16*6%,VLOOKUP(B16,[1]PARÂMETRO!$B$9:$E$42,4,FALSE)*(2*15.5*F16)))+(VLOOKUP(B16,[1]PARÂMETRO!$B$9:$E$42,4,FALSE)*(2*15.5*I16))-(IF(K16*6%&lt;=(VLOOKUP(B16,[1]PARÂMETRO!$B$9:$E$42,4,FALSE)*(2*15.5*I16)),K16*6%,VLOOKUP(B16,[1]PARÂMETRO!$B$9:$E$42,4,FALSE)*(2*15.5*I16)))</f>
        <v>51.828400000000016</v>
      </c>
      <c r="Y16" s="89">
        <f>VLOOKUP(A16,[1]PARÂMETRO!$B$2:$I$4,4,FALSE)*L16</f>
        <v>91.08</v>
      </c>
      <c r="Z16" s="89">
        <f>VLOOKUP(A16,[1]PARÂMETRO!$B$2:$I$4,5,FALSE)*L16</f>
        <v>17.03</v>
      </c>
      <c r="AA16" s="89">
        <f>VLOOKUP(A16,[1]PARÂMETRO!$B$2:$I$4,6,FALSE)</f>
        <v>0</v>
      </c>
      <c r="AB16" s="89">
        <f>VLOOKUP($A16,[1]PARÂMETRO!$B$2:$I$4,7,FALSE)</f>
        <v>0</v>
      </c>
      <c r="AC16" s="89">
        <f>VLOOKUP($A16,[1]PARÂMETRO!$B$2:$I$4,8,FALSE)</f>
        <v>0</v>
      </c>
      <c r="AD16" s="89"/>
      <c r="AE16" s="89">
        <f t="shared" si="9"/>
        <v>560.65840000000003</v>
      </c>
      <c r="AF16" s="89">
        <f t="shared" si="52"/>
        <v>62.374249647944445</v>
      </c>
      <c r="AG16" s="89"/>
      <c r="AH16" s="89">
        <f t="shared" si="53"/>
        <v>58.532576741746027</v>
      </c>
      <c r="AI16" s="89"/>
      <c r="AJ16" s="89">
        <f t="shared" si="54"/>
        <v>120.90682638969048</v>
      </c>
      <c r="AK16" s="90">
        <f t="shared" si="10"/>
        <v>457.40767248484849</v>
      </c>
      <c r="AL16" s="90">
        <f t="shared" si="11"/>
        <v>34.305575436363632</v>
      </c>
      <c r="AM16" s="91">
        <f t="shared" si="12"/>
        <v>22.870383624242422</v>
      </c>
      <c r="AN16" s="90">
        <f t="shared" si="13"/>
        <v>4.5740767248484842</v>
      </c>
      <c r="AO16" s="91">
        <f t="shared" si="14"/>
        <v>57.175959060606061</v>
      </c>
      <c r="AP16" s="90">
        <f t="shared" si="15"/>
        <v>182.96306899393937</v>
      </c>
      <c r="AQ16" s="91">
        <f t="shared" si="16"/>
        <v>68.611150872727265</v>
      </c>
      <c r="AR16" s="90">
        <f t="shared" si="17"/>
        <v>13.722230174545453</v>
      </c>
      <c r="AS16" s="90">
        <f t="shared" si="18"/>
        <v>841.63011737212116</v>
      </c>
      <c r="AT16" s="89">
        <f t="shared" si="19"/>
        <v>190.58653020202019</v>
      </c>
      <c r="AU16" s="89">
        <f t="shared" si="20"/>
        <v>70.135843114343444</v>
      </c>
      <c r="AV16" s="89">
        <f t="shared" si="21"/>
        <v>260.72237331636364</v>
      </c>
      <c r="AW16" s="89">
        <f t="shared" si="22"/>
        <v>2.9646793586980915</v>
      </c>
      <c r="AX16" s="89">
        <f t="shared" si="23"/>
        <v>1.0910020040008981</v>
      </c>
      <c r="AY16" s="89">
        <f t="shared" si="24"/>
        <v>4.0556813626989898</v>
      </c>
      <c r="AZ16" s="89">
        <f t="shared" si="25"/>
        <v>11.477103201864711</v>
      </c>
      <c r="BA16" s="89">
        <f t="shared" si="26"/>
        <v>0.91816825614917696</v>
      </c>
      <c r="BB16" s="89">
        <f t="shared" si="27"/>
        <v>0.45908412807458848</v>
      </c>
      <c r="BC16" s="89">
        <f t="shared" si="28"/>
        <v>8.0046342684848497</v>
      </c>
      <c r="BD16" s="89">
        <f t="shared" si="29"/>
        <v>2.9457054108024252</v>
      </c>
      <c r="BE16" s="89">
        <f t="shared" si="30"/>
        <v>98.342649584242409</v>
      </c>
      <c r="BF16" s="89">
        <f t="shared" si="31"/>
        <v>3.8117306040404038</v>
      </c>
      <c r="BG16" s="89">
        <f t="shared" si="32"/>
        <v>125.95907545365856</v>
      </c>
      <c r="BH16" s="89">
        <f t="shared" si="33"/>
        <v>254.11537360269358</v>
      </c>
      <c r="BI16" s="89">
        <f t="shared" si="34"/>
        <v>31.764421700336698</v>
      </c>
      <c r="BJ16" s="89">
        <f t="shared" si="35"/>
        <v>19.281003972104376</v>
      </c>
      <c r="BK16" s="89">
        <f t="shared" si="36"/>
        <v>7.6234612080808075</v>
      </c>
      <c r="BL16" s="89">
        <f t="shared" si="37"/>
        <v>0</v>
      </c>
      <c r="BM16" s="89">
        <f t="shared" si="38"/>
        <v>115.10460785782331</v>
      </c>
      <c r="BN16" s="89">
        <f t="shared" si="39"/>
        <v>427.8888683410388</v>
      </c>
      <c r="BO16" s="89">
        <f t="shared" si="40"/>
        <v>1660.2561158458811</v>
      </c>
      <c r="BP16" s="89">
        <f t="shared" si="55"/>
        <v>1660.2561158458811</v>
      </c>
      <c r="BQ16" s="89">
        <f t="shared" si="56"/>
        <v>4628.8597046598134</v>
      </c>
      <c r="BR16" s="89">
        <f t="shared" si="41"/>
        <v>288.24309733412423</v>
      </c>
      <c r="BS16" s="92">
        <f>VLOOKUP(B16,'[1]ISS VIGILANCIA'!$A$1:$B$35,2,FALSE)*100</f>
        <v>3</v>
      </c>
      <c r="BT16" s="93">
        <f t="shared" si="42"/>
        <v>6.65</v>
      </c>
      <c r="BU16" s="94">
        <f t="shared" si="43"/>
        <v>3.2137118371719318</v>
      </c>
      <c r="BV16" s="95">
        <f t="shared" si="44"/>
        <v>169.13346374245441</v>
      </c>
      <c r="BW16" s="94">
        <f t="shared" si="45"/>
        <v>3.2137118371719318</v>
      </c>
      <c r="BX16" s="96">
        <f t="shared" si="46"/>
        <v>169.13346374245441</v>
      </c>
      <c r="BY16" s="94">
        <f t="shared" si="47"/>
        <v>0.69630423138725195</v>
      </c>
      <c r="BZ16" s="89">
        <f t="shared" si="57"/>
        <v>36.645583810865126</v>
      </c>
      <c r="CA16" s="89">
        <f t="shared" si="48"/>
        <v>345.76681145877103</v>
      </c>
      <c r="CB16" s="89">
        <f t="shared" si="49"/>
        <v>1008.9224200886692</v>
      </c>
      <c r="CC16" s="97">
        <f t="shared" si="50"/>
        <v>5637.7821247484826</v>
      </c>
      <c r="CD16" s="100"/>
    </row>
    <row r="17" spans="1:82" s="101" customFormat="1" ht="15" customHeight="1">
      <c r="A17" s="83" t="str">
        <f>[1]CCT!D23</f>
        <v>Sindesp - MG</v>
      </c>
      <c r="B17" s="83" t="str">
        <f>[1]CCT!C23</f>
        <v>Ituiutaba</v>
      </c>
      <c r="C17" s="87">
        <f>[1]CCT!F23</f>
        <v>1</v>
      </c>
      <c r="D17" s="85">
        <f>[1]CCT!E23</f>
        <v>1602.86</v>
      </c>
      <c r="E17" s="86">
        <f t="shared" si="0"/>
        <v>1602.86</v>
      </c>
      <c r="F17" s="87">
        <f>[1]CCT!H23</f>
        <v>0</v>
      </c>
      <c r="G17" s="85">
        <f>[1]CCT!G23</f>
        <v>0</v>
      </c>
      <c r="H17" s="86">
        <f t="shared" si="1"/>
        <v>0</v>
      </c>
      <c r="I17" s="87">
        <f>[1]CCT!J23</f>
        <v>0</v>
      </c>
      <c r="J17" s="85">
        <f>[1]CCT!I23</f>
        <v>0</v>
      </c>
      <c r="K17" s="86">
        <f t="shared" si="2"/>
        <v>0</v>
      </c>
      <c r="L17" s="88">
        <f t="shared" si="3"/>
        <v>1</v>
      </c>
      <c r="M17" s="89">
        <f t="shared" si="4"/>
        <v>1602.86</v>
      </c>
      <c r="N17" s="90"/>
      <c r="O17" s="89">
        <f t="shared" si="5"/>
        <v>480.85799999999995</v>
      </c>
      <c r="P17" s="89">
        <f t="shared" si="6"/>
        <v>0</v>
      </c>
      <c r="Q17" s="89"/>
      <c r="R17" s="90"/>
      <c r="S17" s="89">
        <f t="shared" si="7"/>
        <v>189.42890909090909</v>
      </c>
      <c r="T17" s="89">
        <f t="shared" si="51"/>
        <v>13.891453333333336</v>
      </c>
      <c r="U17" s="89">
        <f t="shared" si="8"/>
        <v>2287.0383624242422</v>
      </c>
      <c r="V17" s="89">
        <f>VLOOKUP('Resumo Geral imposto cl'!A17,[1]PARÂMETRO!$B$2:$I$4,2,FALSE)*L17</f>
        <v>112.9</v>
      </c>
      <c r="W17" s="89">
        <f>(((VLOOKUP(A17,[1]PARÂMETRO!$B$2:$I$4,3,FALSE)*20)-(VLOOKUP(A17,[1]PARÂMETRO!$B$2:$I$4,3,FALSE)*20)*10%)*C17+((VLOOKUP(A17,[1]PARÂMETRO!$B$2:$IL$4,3,FALSE)*15.5)-(VLOOKUP(A17,[1]PARÂMETRO!$B$2:$I$4,3,FALSE)*15.5*10%))*F17+((VLOOKUP(A17,[1]PARÂMETRO!$B$2:$I$4,3,FALSE)*15.5)-(VLOOKUP(A17,[1]PARÂMETRO!$B$2:$I$4,3,FALSE)*15.5)*10%)*I17)</f>
        <v>287.82</v>
      </c>
      <c r="X17" s="89">
        <f>(VLOOKUP(B17,[1]PARÂMETRO!$B$9:$E$42,4,FALSE)*(2*20*C17))-(IF(E17*6%&lt;=(VLOOKUP(B17,[1]PARÂMETRO!$B$9:$E$42,4,FALSE)*(2*20*C17)),E17*6%,VLOOKUP(B17,[1]PARÂMETRO!$B$9:$E$42,4,FALSE)*(2*20*C17)))+(VLOOKUP(B17,[1]PARÂMETRO!$B$9:$E$42,4,FALSE)*(2*15.5*F17))-(IF(H17*6%&lt;=(VLOOKUP(B17,[1]PARÂMETRO!$B$9:$E$42,4,FALSE)*(2*15.5*F17)),H17*6%,VLOOKUP(B17,[1]PARÂMETRO!$B$9:$E$42,4,FALSE)*(2*15.5*F17)))+(VLOOKUP(B17,[1]PARÂMETRO!$B$9:$E$42,4,FALSE)*(2*15.5*I17))-(IF(K17*6%&lt;=(VLOOKUP(B17,[1]PARÂMETRO!$B$9:$E$42,4,FALSE)*(2*15.5*I17)),K17*6%,VLOOKUP(B17,[1]PARÂMETRO!$B$9:$E$42,4,FALSE)*(2*15.5*I17)))</f>
        <v>51.828400000000016</v>
      </c>
      <c r="Y17" s="89">
        <f>VLOOKUP(A17,[1]PARÂMETRO!$B$2:$I$4,4,FALSE)*L17</f>
        <v>91.08</v>
      </c>
      <c r="Z17" s="89">
        <f>VLOOKUP(A17,[1]PARÂMETRO!$B$2:$I$4,5,FALSE)*L17</f>
        <v>17.03</v>
      </c>
      <c r="AA17" s="89">
        <f>VLOOKUP(A17,[1]PARÂMETRO!$B$2:$I$4,6,FALSE)</f>
        <v>0</v>
      </c>
      <c r="AB17" s="89">
        <f>VLOOKUP($A17,[1]PARÂMETRO!$B$2:$I$4,7,FALSE)</f>
        <v>0</v>
      </c>
      <c r="AC17" s="89">
        <f>VLOOKUP($A17,[1]PARÂMETRO!$B$2:$I$4,8,FALSE)</f>
        <v>0</v>
      </c>
      <c r="AD17" s="89"/>
      <c r="AE17" s="89">
        <f t="shared" si="9"/>
        <v>560.65840000000003</v>
      </c>
      <c r="AF17" s="89">
        <f t="shared" si="52"/>
        <v>62.374249647944445</v>
      </c>
      <c r="AG17" s="89"/>
      <c r="AH17" s="89">
        <f t="shared" si="53"/>
        <v>58.532576741746027</v>
      </c>
      <c r="AI17" s="89"/>
      <c r="AJ17" s="89">
        <f t="shared" si="54"/>
        <v>120.90682638969048</v>
      </c>
      <c r="AK17" s="90">
        <f t="shared" si="10"/>
        <v>457.40767248484849</v>
      </c>
      <c r="AL17" s="90">
        <f t="shared" si="11"/>
        <v>34.305575436363632</v>
      </c>
      <c r="AM17" s="91">
        <f t="shared" si="12"/>
        <v>22.870383624242422</v>
      </c>
      <c r="AN17" s="90">
        <f t="shared" si="13"/>
        <v>4.5740767248484842</v>
      </c>
      <c r="AO17" s="91">
        <f t="shared" si="14"/>
        <v>57.175959060606061</v>
      </c>
      <c r="AP17" s="90">
        <f t="shared" si="15"/>
        <v>182.96306899393937</v>
      </c>
      <c r="AQ17" s="91">
        <f t="shared" si="16"/>
        <v>68.611150872727265</v>
      </c>
      <c r="AR17" s="90">
        <f t="shared" si="17"/>
        <v>13.722230174545453</v>
      </c>
      <c r="AS17" s="90">
        <f t="shared" si="18"/>
        <v>841.63011737212116</v>
      </c>
      <c r="AT17" s="89">
        <f t="shared" si="19"/>
        <v>190.58653020202019</v>
      </c>
      <c r="AU17" s="89">
        <f t="shared" si="20"/>
        <v>70.135843114343444</v>
      </c>
      <c r="AV17" s="89">
        <f t="shared" si="21"/>
        <v>260.72237331636364</v>
      </c>
      <c r="AW17" s="89">
        <f t="shared" si="22"/>
        <v>2.9646793586980915</v>
      </c>
      <c r="AX17" s="89">
        <f t="shared" si="23"/>
        <v>1.0910020040008981</v>
      </c>
      <c r="AY17" s="89">
        <f t="shared" si="24"/>
        <v>4.0556813626989898</v>
      </c>
      <c r="AZ17" s="89">
        <f t="shared" si="25"/>
        <v>11.477103201864711</v>
      </c>
      <c r="BA17" s="89">
        <f t="shared" si="26"/>
        <v>0.91816825614917696</v>
      </c>
      <c r="BB17" s="89">
        <f t="shared" si="27"/>
        <v>0.45908412807458848</v>
      </c>
      <c r="BC17" s="89">
        <f t="shared" si="28"/>
        <v>8.0046342684848497</v>
      </c>
      <c r="BD17" s="89">
        <f t="shared" si="29"/>
        <v>2.9457054108024252</v>
      </c>
      <c r="BE17" s="89">
        <f t="shared" si="30"/>
        <v>98.342649584242409</v>
      </c>
      <c r="BF17" s="89">
        <f t="shared" si="31"/>
        <v>3.8117306040404038</v>
      </c>
      <c r="BG17" s="89">
        <f t="shared" si="32"/>
        <v>125.95907545365856</v>
      </c>
      <c r="BH17" s="89">
        <f t="shared" si="33"/>
        <v>254.11537360269358</v>
      </c>
      <c r="BI17" s="89">
        <f t="shared" si="34"/>
        <v>31.764421700336698</v>
      </c>
      <c r="BJ17" s="89">
        <f t="shared" si="35"/>
        <v>19.281003972104376</v>
      </c>
      <c r="BK17" s="89">
        <f t="shared" si="36"/>
        <v>7.6234612080808075</v>
      </c>
      <c r="BL17" s="89">
        <f t="shared" si="37"/>
        <v>0</v>
      </c>
      <c r="BM17" s="89">
        <f t="shared" si="38"/>
        <v>115.10460785782331</v>
      </c>
      <c r="BN17" s="89">
        <f t="shared" si="39"/>
        <v>427.8888683410388</v>
      </c>
      <c r="BO17" s="89">
        <f t="shared" si="40"/>
        <v>1660.2561158458811</v>
      </c>
      <c r="BP17" s="89">
        <f t="shared" si="55"/>
        <v>1660.2561158458811</v>
      </c>
      <c r="BQ17" s="89">
        <f t="shared" si="56"/>
        <v>4628.8597046598134</v>
      </c>
      <c r="BR17" s="89">
        <f t="shared" si="41"/>
        <v>288.24309733412423</v>
      </c>
      <c r="BS17" s="92">
        <f>VLOOKUP(B17,'[1]ISS VIGILANCIA'!$A$1:$B$35,2,FALSE)*100</f>
        <v>4</v>
      </c>
      <c r="BT17" s="93">
        <f t="shared" si="42"/>
        <v>7.65</v>
      </c>
      <c r="BU17" s="94">
        <f t="shared" si="43"/>
        <v>4.3313481321061191</v>
      </c>
      <c r="BV17" s="95">
        <f t="shared" si="44"/>
        <v>227.95320469746446</v>
      </c>
      <c r="BW17" s="94">
        <f t="shared" si="45"/>
        <v>3.2485110990795891</v>
      </c>
      <c r="BX17" s="96">
        <f t="shared" si="46"/>
        <v>170.96490352309831</v>
      </c>
      <c r="BY17" s="94">
        <f t="shared" si="47"/>
        <v>0.70384407146724437</v>
      </c>
      <c r="BZ17" s="89">
        <f t="shared" si="57"/>
        <v>37.042395763337971</v>
      </c>
      <c r="CA17" s="89">
        <f t="shared" si="48"/>
        <v>345.76681145877103</v>
      </c>
      <c r="CB17" s="89">
        <f t="shared" si="49"/>
        <v>1069.9704127767959</v>
      </c>
      <c r="CC17" s="97">
        <f t="shared" si="50"/>
        <v>5698.8301174366097</v>
      </c>
      <c r="CD17" s="100"/>
    </row>
    <row r="18" spans="1:82" s="101" customFormat="1" ht="15" customHeight="1">
      <c r="A18" s="83" t="str">
        <f>[1]CCT!D24</f>
        <v>Sindesp - MG</v>
      </c>
      <c r="B18" s="83" t="str">
        <f>[1]CCT!C24</f>
        <v>Lavras</v>
      </c>
      <c r="C18" s="87">
        <f>[1]CCT!F24</f>
        <v>1</v>
      </c>
      <c r="D18" s="85">
        <f>[1]CCT!E24</f>
        <v>1602.86</v>
      </c>
      <c r="E18" s="86">
        <f t="shared" si="0"/>
        <v>1602.86</v>
      </c>
      <c r="F18" s="87">
        <f>[1]CCT!H24</f>
        <v>0</v>
      </c>
      <c r="G18" s="85">
        <f>[1]CCT!G24</f>
        <v>0</v>
      </c>
      <c r="H18" s="86">
        <f t="shared" si="1"/>
        <v>0</v>
      </c>
      <c r="I18" s="87">
        <f>[1]CCT!J24</f>
        <v>0</v>
      </c>
      <c r="J18" s="85">
        <f>[1]CCT!I24</f>
        <v>0</v>
      </c>
      <c r="K18" s="86">
        <f t="shared" si="2"/>
        <v>0</v>
      </c>
      <c r="L18" s="88">
        <f t="shared" si="3"/>
        <v>1</v>
      </c>
      <c r="M18" s="89">
        <f t="shared" si="4"/>
        <v>1602.86</v>
      </c>
      <c r="N18" s="90"/>
      <c r="O18" s="89">
        <f t="shared" si="5"/>
        <v>480.85799999999995</v>
      </c>
      <c r="P18" s="89">
        <f t="shared" si="6"/>
        <v>0</v>
      </c>
      <c r="Q18" s="89"/>
      <c r="R18" s="90"/>
      <c r="S18" s="89">
        <f t="shared" si="7"/>
        <v>189.42890909090909</v>
      </c>
      <c r="T18" s="89">
        <f t="shared" si="51"/>
        <v>13.891453333333336</v>
      </c>
      <c r="U18" s="89">
        <f t="shared" si="8"/>
        <v>2287.0383624242422</v>
      </c>
      <c r="V18" s="89">
        <f>VLOOKUP('Resumo Geral imposto cl'!A18,[1]PARÂMETRO!$B$2:$I$4,2,FALSE)*L18</f>
        <v>112.9</v>
      </c>
      <c r="W18" s="89">
        <f>(((VLOOKUP(A18,[1]PARÂMETRO!$B$2:$I$4,3,FALSE)*20)-(VLOOKUP(A18,[1]PARÂMETRO!$B$2:$I$4,3,FALSE)*20)*10%)*C18+((VLOOKUP(A18,[1]PARÂMETRO!$B$2:$IL$4,3,FALSE)*15.5)-(VLOOKUP(A18,[1]PARÂMETRO!$B$2:$I$4,3,FALSE)*15.5*10%))*F18+((VLOOKUP(A18,[1]PARÂMETRO!$B$2:$I$4,3,FALSE)*15.5)-(VLOOKUP(A18,[1]PARÂMETRO!$B$2:$I$4,3,FALSE)*15.5)*10%)*I18)</f>
        <v>287.82</v>
      </c>
      <c r="X18" s="89">
        <f>(VLOOKUP(B18,[1]PARÂMETRO!$B$9:$E$42,4,FALSE)*(2*20*C18))-(IF(E18*6%&lt;=(VLOOKUP(B18,[1]PARÂMETRO!$B$9:$E$42,4,FALSE)*(2*20*C18)),E18*6%,VLOOKUP(B18,[1]PARÂMETRO!$B$9:$E$42,4,FALSE)*(2*20*C18)))+(VLOOKUP(B18,[1]PARÂMETRO!$B$9:$E$42,4,FALSE)*(2*15.5*F18))-(IF(H18*6%&lt;=(VLOOKUP(B18,[1]PARÂMETRO!$B$9:$E$42,4,FALSE)*(2*15.5*F18)),H18*6%,VLOOKUP(B18,[1]PARÂMETRO!$B$9:$E$42,4,FALSE)*(2*15.5*F18)))+(VLOOKUP(B18,[1]PARÂMETRO!$B$9:$E$42,4,FALSE)*(2*15.5*I18))-(IF(K18*6%&lt;=(VLOOKUP(B18,[1]PARÂMETRO!$B$9:$E$42,4,FALSE)*(2*15.5*I18)),K18*6%,VLOOKUP(B18,[1]PARÂMETRO!$B$9:$E$42,4,FALSE)*(2*15.5*I18)))</f>
        <v>51.828400000000016</v>
      </c>
      <c r="Y18" s="89">
        <f>VLOOKUP(A18,[1]PARÂMETRO!$B$2:$I$4,4,FALSE)*L18</f>
        <v>91.08</v>
      </c>
      <c r="Z18" s="89">
        <f>VLOOKUP(A18,[1]PARÂMETRO!$B$2:$I$4,5,FALSE)*L18</f>
        <v>17.03</v>
      </c>
      <c r="AA18" s="89">
        <f>VLOOKUP(A18,[1]PARÂMETRO!$B$2:$I$4,6,FALSE)</f>
        <v>0</v>
      </c>
      <c r="AB18" s="89">
        <f>VLOOKUP($A18,[1]PARÂMETRO!$B$2:$I$4,7,FALSE)</f>
        <v>0</v>
      </c>
      <c r="AC18" s="89">
        <f>VLOOKUP($A18,[1]PARÂMETRO!$B$2:$I$4,8,FALSE)</f>
        <v>0</v>
      </c>
      <c r="AD18" s="89"/>
      <c r="AE18" s="89">
        <f t="shared" si="9"/>
        <v>560.65840000000003</v>
      </c>
      <c r="AF18" s="89">
        <f t="shared" si="52"/>
        <v>62.374249647944445</v>
      </c>
      <c r="AG18" s="89"/>
      <c r="AH18" s="89">
        <f t="shared" si="53"/>
        <v>58.532576741746027</v>
      </c>
      <c r="AI18" s="89"/>
      <c r="AJ18" s="89">
        <f t="shared" si="54"/>
        <v>120.90682638969048</v>
      </c>
      <c r="AK18" s="90">
        <f t="shared" si="10"/>
        <v>457.40767248484849</v>
      </c>
      <c r="AL18" s="90">
        <f t="shared" si="11"/>
        <v>34.305575436363632</v>
      </c>
      <c r="AM18" s="91">
        <f t="shared" si="12"/>
        <v>22.870383624242422</v>
      </c>
      <c r="AN18" s="90">
        <f t="shared" si="13"/>
        <v>4.5740767248484842</v>
      </c>
      <c r="AO18" s="91">
        <f t="shared" si="14"/>
        <v>57.175959060606061</v>
      </c>
      <c r="AP18" s="90">
        <f t="shared" si="15"/>
        <v>182.96306899393937</v>
      </c>
      <c r="AQ18" s="91">
        <f t="shared" si="16"/>
        <v>68.611150872727265</v>
      </c>
      <c r="AR18" s="90">
        <f t="shared" si="17"/>
        <v>13.722230174545453</v>
      </c>
      <c r="AS18" s="90">
        <f t="shared" si="18"/>
        <v>841.63011737212116</v>
      </c>
      <c r="AT18" s="89">
        <f t="shared" si="19"/>
        <v>190.58653020202019</v>
      </c>
      <c r="AU18" s="89">
        <f t="shared" si="20"/>
        <v>70.135843114343444</v>
      </c>
      <c r="AV18" s="89">
        <f t="shared" si="21"/>
        <v>260.72237331636364</v>
      </c>
      <c r="AW18" s="89">
        <f t="shared" si="22"/>
        <v>2.9646793586980915</v>
      </c>
      <c r="AX18" s="89">
        <f t="shared" si="23"/>
        <v>1.0910020040008981</v>
      </c>
      <c r="AY18" s="89">
        <f t="shared" si="24"/>
        <v>4.0556813626989898</v>
      </c>
      <c r="AZ18" s="89">
        <f t="shared" si="25"/>
        <v>11.477103201864711</v>
      </c>
      <c r="BA18" s="89">
        <f t="shared" si="26"/>
        <v>0.91816825614917696</v>
      </c>
      <c r="BB18" s="89">
        <f t="shared" si="27"/>
        <v>0.45908412807458848</v>
      </c>
      <c r="BC18" s="89">
        <f t="shared" si="28"/>
        <v>8.0046342684848497</v>
      </c>
      <c r="BD18" s="89">
        <f t="shared" si="29"/>
        <v>2.9457054108024252</v>
      </c>
      <c r="BE18" s="89">
        <f t="shared" si="30"/>
        <v>98.342649584242409</v>
      </c>
      <c r="BF18" s="89">
        <f t="shared" si="31"/>
        <v>3.8117306040404038</v>
      </c>
      <c r="BG18" s="89">
        <f t="shared" si="32"/>
        <v>125.95907545365856</v>
      </c>
      <c r="BH18" s="89">
        <f t="shared" si="33"/>
        <v>254.11537360269358</v>
      </c>
      <c r="BI18" s="89">
        <f t="shared" si="34"/>
        <v>31.764421700336698</v>
      </c>
      <c r="BJ18" s="89">
        <f t="shared" si="35"/>
        <v>19.281003972104376</v>
      </c>
      <c r="BK18" s="89">
        <f t="shared" si="36"/>
        <v>7.6234612080808075</v>
      </c>
      <c r="BL18" s="89">
        <f t="shared" si="37"/>
        <v>0</v>
      </c>
      <c r="BM18" s="89">
        <f t="shared" si="38"/>
        <v>115.10460785782331</v>
      </c>
      <c r="BN18" s="89">
        <f t="shared" si="39"/>
        <v>427.8888683410388</v>
      </c>
      <c r="BO18" s="89">
        <f t="shared" si="40"/>
        <v>1660.2561158458811</v>
      </c>
      <c r="BP18" s="89">
        <f t="shared" si="55"/>
        <v>1660.2561158458811</v>
      </c>
      <c r="BQ18" s="89">
        <f t="shared" si="56"/>
        <v>4628.8597046598134</v>
      </c>
      <c r="BR18" s="89">
        <f t="shared" si="41"/>
        <v>288.24309733412423</v>
      </c>
      <c r="BS18" s="92">
        <f>VLOOKUP(B18,'[1]ISS VIGILANCIA'!$A$1:$B$35,2,FALSE)*100</f>
        <v>5</v>
      </c>
      <c r="BT18" s="93">
        <f t="shared" si="42"/>
        <v>8.65</v>
      </c>
      <c r="BU18" s="94">
        <f t="shared" si="43"/>
        <v>5.473453749315822</v>
      </c>
      <c r="BV18" s="95">
        <f t="shared" si="44"/>
        <v>288.06073417913041</v>
      </c>
      <c r="BW18" s="94">
        <f t="shared" si="45"/>
        <v>3.2840722495894927</v>
      </c>
      <c r="BX18" s="96">
        <f t="shared" si="46"/>
        <v>172.83644050747822</v>
      </c>
      <c r="BY18" s="94">
        <f t="shared" si="47"/>
        <v>0.71154898741105688</v>
      </c>
      <c r="BZ18" s="89">
        <f t="shared" si="57"/>
        <v>37.447895443286953</v>
      </c>
      <c r="CA18" s="89">
        <f t="shared" si="48"/>
        <v>345.76681145877103</v>
      </c>
      <c r="CB18" s="89">
        <f t="shared" si="49"/>
        <v>1132.3549789227909</v>
      </c>
      <c r="CC18" s="97">
        <f t="shared" si="50"/>
        <v>5761.2146835826043</v>
      </c>
      <c r="CD18" s="100"/>
    </row>
    <row r="19" spans="1:82" s="101" customFormat="1" ht="15" customHeight="1">
      <c r="A19" s="83" t="str">
        <f>[1]CCT!D25</f>
        <v>Sindesp - MG</v>
      </c>
      <c r="B19" s="83" t="str">
        <f>[1]CCT!C25</f>
        <v>Matozinhos</v>
      </c>
      <c r="C19" s="87">
        <f>[1]CCT!F25</f>
        <v>1</v>
      </c>
      <c r="D19" s="85">
        <f>[1]CCT!E25</f>
        <v>1602.86</v>
      </c>
      <c r="E19" s="86">
        <f t="shared" si="0"/>
        <v>1602.86</v>
      </c>
      <c r="F19" s="87">
        <f>[1]CCT!H25</f>
        <v>0</v>
      </c>
      <c r="G19" s="85">
        <f>[1]CCT!G25</f>
        <v>0</v>
      </c>
      <c r="H19" s="86">
        <f t="shared" si="1"/>
        <v>0</v>
      </c>
      <c r="I19" s="87">
        <f>[1]CCT!J25</f>
        <v>0</v>
      </c>
      <c r="J19" s="85">
        <f>[1]CCT!I25</f>
        <v>0</v>
      </c>
      <c r="K19" s="86">
        <f t="shared" si="2"/>
        <v>0</v>
      </c>
      <c r="L19" s="88">
        <f t="shared" si="3"/>
        <v>1</v>
      </c>
      <c r="M19" s="89">
        <f t="shared" si="4"/>
        <v>1602.86</v>
      </c>
      <c r="N19" s="90"/>
      <c r="O19" s="89">
        <f t="shared" si="5"/>
        <v>480.85799999999995</v>
      </c>
      <c r="P19" s="89">
        <f t="shared" si="6"/>
        <v>0</v>
      </c>
      <c r="Q19" s="89"/>
      <c r="R19" s="90"/>
      <c r="S19" s="89">
        <f t="shared" si="7"/>
        <v>189.42890909090909</v>
      </c>
      <c r="T19" s="89">
        <f t="shared" si="51"/>
        <v>13.891453333333336</v>
      </c>
      <c r="U19" s="89">
        <f t="shared" si="8"/>
        <v>2287.0383624242422</v>
      </c>
      <c r="V19" s="89">
        <f>VLOOKUP('Resumo Geral imposto cl'!A19,[1]PARÂMETRO!$B$2:$I$4,2,FALSE)*L19</f>
        <v>112.9</v>
      </c>
      <c r="W19" s="89">
        <f>(((VLOOKUP(A19,[1]PARÂMETRO!$B$2:$I$4,3,FALSE)*20)-(VLOOKUP(A19,[1]PARÂMETRO!$B$2:$I$4,3,FALSE)*20)*10%)*C19+((VLOOKUP(A19,[1]PARÂMETRO!$B$2:$IL$4,3,FALSE)*15.5)-(VLOOKUP(A19,[1]PARÂMETRO!$B$2:$I$4,3,FALSE)*15.5*10%))*F19+((VLOOKUP(A19,[1]PARÂMETRO!$B$2:$I$4,3,FALSE)*15.5)-(VLOOKUP(A19,[1]PARÂMETRO!$B$2:$I$4,3,FALSE)*15.5)*10%)*I19)</f>
        <v>287.82</v>
      </c>
      <c r="X19" s="89">
        <f>(VLOOKUP(B19,[1]PARÂMETRO!$B$9:$E$42,4,FALSE)*(2*20*C19))-(IF(E19*6%&lt;=(VLOOKUP(B19,[1]PARÂMETRO!$B$9:$E$42,4,FALSE)*(2*20*C19)),E19*6%,VLOOKUP(B19,[1]PARÂMETRO!$B$9:$E$42,4,FALSE)*(2*20*C19)))+(VLOOKUP(B19,[1]PARÂMETRO!$B$9:$E$42,4,FALSE)*(2*15.5*F19))-(IF(H19*6%&lt;=(VLOOKUP(B19,[1]PARÂMETRO!$B$9:$E$42,4,FALSE)*(2*15.5*F19)),H19*6%,VLOOKUP(B19,[1]PARÂMETRO!$B$9:$E$42,4,FALSE)*(2*15.5*F19)))+(VLOOKUP(B19,[1]PARÂMETRO!$B$9:$E$42,4,FALSE)*(2*15.5*I19))-(IF(K19*6%&lt;=(VLOOKUP(B19,[1]PARÂMETRO!$B$9:$E$42,4,FALSE)*(2*15.5*I19)),K19*6%,VLOOKUP(B19,[1]PARÂMETRO!$B$9:$E$42,4,FALSE)*(2*15.5*I19)))</f>
        <v>51.828400000000016</v>
      </c>
      <c r="Y19" s="89">
        <f>VLOOKUP(A19,[1]PARÂMETRO!$B$2:$I$4,4,FALSE)*L19</f>
        <v>91.08</v>
      </c>
      <c r="Z19" s="89">
        <f>VLOOKUP(A19,[1]PARÂMETRO!$B$2:$I$4,5,FALSE)*L19</f>
        <v>17.03</v>
      </c>
      <c r="AA19" s="89">
        <f>VLOOKUP(A19,[1]PARÂMETRO!$B$2:$I$4,6,FALSE)</f>
        <v>0</v>
      </c>
      <c r="AB19" s="89">
        <f>VLOOKUP($A19,[1]PARÂMETRO!$B$2:$I$4,7,FALSE)</f>
        <v>0</v>
      </c>
      <c r="AC19" s="89">
        <f>VLOOKUP($A19,[1]PARÂMETRO!$B$2:$I$4,8,FALSE)</f>
        <v>0</v>
      </c>
      <c r="AD19" s="89"/>
      <c r="AE19" s="89">
        <f t="shared" si="9"/>
        <v>560.65840000000003</v>
      </c>
      <c r="AF19" s="89">
        <f t="shared" si="52"/>
        <v>62.374249647944445</v>
      </c>
      <c r="AG19" s="89"/>
      <c r="AH19" s="89">
        <f t="shared" si="53"/>
        <v>58.532576741746027</v>
      </c>
      <c r="AI19" s="89"/>
      <c r="AJ19" s="89">
        <f t="shared" si="54"/>
        <v>120.90682638969048</v>
      </c>
      <c r="AK19" s="90">
        <f t="shared" si="10"/>
        <v>457.40767248484849</v>
      </c>
      <c r="AL19" s="90">
        <f t="shared" si="11"/>
        <v>34.305575436363632</v>
      </c>
      <c r="AM19" s="91">
        <f t="shared" si="12"/>
        <v>22.870383624242422</v>
      </c>
      <c r="AN19" s="90">
        <f t="shared" si="13"/>
        <v>4.5740767248484842</v>
      </c>
      <c r="AO19" s="91">
        <f t="shared" si="14"/>
        <v>57.175959060606061</v>
      </c>
      <c r="AP19" s="90">
        <f t="shared" si="15"/>
        <v>182.96306899393937</v>
      </c>
      <c r="AQ19" s="91">
        <f t="shared" si="16"/>
        <v>68.611150872727265</v>
      </c>
      <c r="AR19" s="90">
        <f t="shared" si="17"/>
        <v>13.722230174545453</v>
      </c>
      <c r="AS19" s="90">
        <f t="shared" si="18"/>
        <v>841.63011737212116</v>
      </c>
      <c r="AT19" s="89">
        <f t="shared" si="19"/>
        <v>190.58653020202019</v>
      </c>
      <c r="AU19" s="89">
        <f t="shared" si="20"/>
        <v>70.135843114343444</v>
      </c>
      <c r="AV19" s="89">
        <f t="shared" si="21"/>
        <v>260.72237331636364</v>
      </c>
      <c r="AW19" s="89">
        <f t="shared" si="22"/>
        <v>2.9646793586980915</v>
      </c>
      <c r="AX19" s="89">
        <f t="shared" si="23"/>
        <v>1.0910020040008981</v>
      </c>
      <c r="AY19" s="89">
        <f t="shared" si="24"/>
        <v>4.0556813626989898</v>
      </c>
      <c r="AZ19" s="89">
        <f t="shared" si="25"/>
        <v>11.477103201864711</v>
      </c>
      <c r="BA19" s="89">
        <f t="shared" si="26"/>
        <v>0.91816825614917696</v>
      </c>
      <c r="BB19" s="89">
        <f t="shared" si="27"/>
        <v>0.45908412807458848</v>
      </c>
      <c r="BC19" s="89">
        <f t="shared" si="28"/>
        <v>8.0046342684848497</v>
      </c>
      <c r="BD19" s="89">
        <f t="shared" si="29"/>
        <v>2.9457054108024252</v>
      </c>
      <c r="BE19" s="89">
        <f t="shared" si="30"/>
        <v>98.342649584242409</v>
      </c>
      <c r="BF19" s="89">
        <f t="shared" si="31"/>
        <v>3.8117306040404038</v>
      </c>
      <c r="BG19" s="89">
        <f t="shared" si="32"/>
        <v>125.95907545365856</v>
      </c>
      <c r="BH19" s="89">
        <f t="shared" si="33"/>
        <v>254.11537360269358</v>
      </c>
      <c r="BI19" s="89">
        <f t="shared" si="34"/>
        <v>31.764421700336698</v>
      </c>
      <c r="BJ19" s="89">
        <f t="shared" si="35"/>
        <v>19.281003972104376</v>
      </c>
      <c r="BK19" s="89">
        <f t="shared" si="36"/>
        <v>7.6234612080808075</v>
      </c>
      <c r="BL19" s="89">
        <f t="shared" si="37"/>
        <v>0</v>
      </c>
      <c r="BM19" s="89">
        <f t="shared" si="38"/>
        <v>115.10460785782331</v>
      </c>
      <c r="BN19" s="89">
        <f t="shared" si="39"/>
        <v>427.8888683410388</v>
      </c>
      <c r="BO19" s="89">
        <f t="shared" si="40"/>
        <v>1660.2561158458811</v>
      </c>
      <c r="BP19" s="89">
        <f t="shared" si="55"/>
        <v>1660.2561158458811</v>
      </c>
      <c r="BQ19" s="89">
        <f t="shared" si="56"/>
        <v>4628.8597046598134</v>
      </c>
      <c r="BR19" s="89">
        <f t="shared" si="41"/>
        <v>288.24309733412423</v>
      </c>
      <c r="BS19" s="92">
        <f>VLOOKUP(B19,'[1]ISS VIGILANCIA'!$A$1:$B$35,2,FALSE)*100</f>
        <v>2</v>
      </c>
      <c r="BT19" s="93">
        <f t="shared" si="42"/>
        <v>5.65</v>
      </c>
      <c r="BU19" s="94">
        <f t="shared" si="43"/>
        <v>2.1197668256491848</v>
      </c>
      <c r="BV19" s="95">
        <f t="shared" si="44"/>
        <v>111.56056414314202</v>
      </c>
      <c r="BW19" s="94">
        <f t="shared" si="45"/>
        <v>3.1796502384737768</v>
      </c>
      <c r="BX19" s="96">
        <f t="shared" si="46"/>
        <v>167.340846214713</v>
      </c>
      <c r="BY19" s="94">
        <f t="shared" si="47"/>
        <v>0.68892421833598505</v>
      </c>
      <c r="BZ19" s="89">
        <f t="shared" si="57"/>
        <v>36.257183346521153</v>
      </c>
      <c r="CA19" s="89">
        <f t="shared" si="48"/>
        <v>345.76681145877103</v>
      </c>
      <c r="CB19" s="89">
        <f t="shared" si="49"/>
        <v>949.16850249727145</v>
      </c>
      <c r="CC19" s="97">
        <f t="shared" si="50"/>
        <v>5578.0282071570846</v>
      </c>
      <c r="CD19" s="100"/>
    </row>
    <row r="20" spans="1:82" s="101" customFormat="1" ht="15" customHeight="1">
      <c r="A20" s="83" t="str">
        <f>[1]CCT!D26</f>
        <v>Sindesp - MG</v>
      </c>
      <c r="B20" s="83" t="str">
        <f>[1]CCT!C26</f>
        <v>Monte Carmelo</v>
      </c>
      <c r="C20" s="87">
        <f>[1]CCT!F26</f>
        <v>0</v>
      </c>
      <c r="D20" s="85">
        <f>[1]CCT!E26</f>
        <v>0</v>
      </c>
      <c r="E20" s="86">
        <f t="shared" si="0"/>
        <v>0</v>
      </c>
      <c r="F20" s="87">
        <v>2</v>
      </c>
      <c r="G20" s="85">
        <f>[1]CCT!G26</f>
        <v>1602.86</v>
      </c>
      <c r="H20" s="86">
        <f t="shared" si="1"/>
        <v>3205.72</v>
      </c>
      <c r="I20" s="87">
        <f>[1]CCT!J26</f>
        <v>0</v>
      </c>
      <c r="J20" s="85">
        <f>[1]CCT!I26</f>
        <v>0</v>
      </c>
      <c r="K20" s="86">
        <f t="shared" si="2"/>
        <v>0</v>
      </c>
      <c r="L20" s="88">
        <f t="shared" si="3"/>
        <v>2</v>
      </c>
      <c r="M20" s="89">
        <f t="shared" si="4"/>
        <v>3205.72</v>
      </c>
      <c r="N20" s="90"/>
      <c r="O20" s="89">
        <f t="shared" si="5"/>
        <v>961.71599999999989</v>
      </c>
      <c r="P20" s="89">
        <f t="shared" si="6"/>
        <v>0</v>
      </c>
      <c r="Q20" s="89"/>
      <c r="R20" s="90"/>
      <c r="S20" s="89">
        <f t="shared" si="7"/>
        <v>293.61480909090909</v>
      </c>
      <c r="T20" s="89">
        <f t="shared" si="51"/>
        <v>94.714454545454558</v>
      </c>
      <c r="U20" s="89">
        <f t="shared" si="8"/>
        <v>4555.7652636363637</v>
      </c>
      <c r="V20" s="89">
        <f>VLOOKUP('Resumo Geral imposto cl'!A20,[1]PARÂMETRO!$B$2:$I$4,2,FALSE)*L20</f>
        <v>225.8</v>
      </c>
      <c r="W20" s="89">
        <f>(((VLOOKUP(A20,[1]PARÂMETRO!$B$2:$I$4,3,FALSE)*20)-(VLOOKUP(A20,[1]PARÂMETRO!$B$2:$I$4,3,FALSE)*20)*10%)*C20+((VLOOKUP(A20,[1]PARÂMETRO!$B$2:$IL$4,3,FALSE)*15.5)-(VLOOKUP(A20,[1]PARÂMETRO!$B$2:$I$4,3,FALSE)*15.5*10%))*F20+((VLOOKUP(A20,[1]PARÂMETRO!$B$2:$I$4,3,FALSE)*15.5)-(VLOOKUP(A20,[1]PARÂMETRO!$B$2:$I$4,3,FALSE)*15.5)*10%)*I20)</f>
        <v>446.12099999999998</v>
      </c>
      <c r="X20" s="89">
        <f>(VLOOKUP(B20,[1]PARÂMETRO!$B$9:$E$42,4,FALSE)*(2*20*C20))-(IF(E20*6%&lt;=(VLOOKUP(B20,[1]PARÂMETRO!$B$9:$E$42,4,FALSE)*(2*20*C20)),E20*6%,VLOOKUP(B20,[1]PARÂMETRO!$B$9:$E$42,4,FALSE)*(2*20*C20)))+(VLOOKUP(B20,[1]PARÂMETRO!$B$9:$E$42,4,FALSE)*(2*15.5*F20))-(IF(H20*6%&lt;=(VLOOKUP(B20,[1]PARÂMETRO!$B$9:$E$42,4,FALSE)*(2*15.5*F20)),H20*6%,VLOOKUP(B20,[1]PARÂMETRO!$B$9:$E$42,4,FALSE)*(2*15.5*F20)))+(VLOOKUP(B20,[1]PARÂMETRO!$B$9:$E$42,4,FALSE)*(2*15.5*I20))-(IF(K20*6%&lt;=(VLOOKUP(B20,[1]PARÂMETRO!$B$9:$E$42,4,FALSE)*(2*15.5*I20)),K20*6%,VLOOKUP(B20,[1]PARÂMETRO!$B$9:$E$42,4,FALSE)*(2*15.5*I20)))</f>
        <v>37.056800000000038</v>
      </c>
      <c r="Y20" s="89">
        <f>VLOOKUP(A20,[1]PARÂMETRO!$B$2:$I$4,4,FALSE)*L20</f>
        <v>182.16</v>
      </c>
      <c r="Z20" s="89">
        <f>VLOOKUP(A20,[1]PARÂMETRO!$B$2:$I$4,5,FALSE)*L20</f>
        <v>34.06</v>
      </c>
      <c r="AA20" s="89">
        <f>VLOOKUP(A20,[1]PARÂMETRO!$B$2:$I$4,6,FALSE)</f>
        <v>0</v>
      </c>
      <c r="AB20" s="89">
        <f>VLOOKUP($A20,[1]PARÂMETRO!$B$2:$I$4,7,FALSE)</f>
        <v>0</v>
      </c>
      <c r="AC20" s="89">
        <f>VLOOKUP($A20,[1]PARÂMETRO!$B$2:$I$4,8,FALSE)</f>
        <v>0</v>
      </c>
      <c r="AD20" s="89"/>
      <c r="AE20" s="89">
        <f t="shared" si="9"/>
        <v>925.19780000000014</v>
      </c>
      <c r="AF20" s="89">
        <f t="shared" si="52"/>
        <v>124.74849929588889</v>
      </c>
      <c r="AG20" s="89"/>
      <c r="AH20" s="89">
        <f t="shared" si="53"/>
        <v>117.06515348349205</v>
      </c>
      <c r="AI20" s="89"/>
      <c r="AJ20" s="89">
        <f t="shared" si="54"/>
        <v>241.81365277938096</v>
      </c>
      <c r="AK20" s="90">
        <f t="shared" si="10"/>
        <v>911.15305272727278</v>
      </c>
      <c r="AL20" s="90">
        <f t="shared" si="11"/>
        <v>68.336478954545456</v>
      </c>
      <c r="AM20" s="91">
        <f t="shared" si="12"/>
        <v>45.557652636363635</v>
      </c>
      <c r="AN20" s="90">
        <f t="shared" si="13"/>
        <v>9.1115305272727269</v>
      </c>
      <c r="AO20" s="91">
        <f t="shared" si="14"/>
        <v>113.8941315909091</v>
      </c>
      <c r="AP20" s="90">
        <f t="shared" si="15"/>
        <v>364.46122109090908</v>
      </c>
      <c r="AQ20" s="91">
        <f t="shared" si="16"/>
        <v>136.67295790909091</v>
      </c>
      <c r="AR20" s="90">
        <f t="shared" si="17"/>
        <v>27.334591581818181</v>
      </c>
      <c r="AS20" s="90">
        <f t="shared" si="18"/>
        <v>1676.5216170181818</v>
      </c>
      <c r="AT20" s="89">
        <f t="shared" si="19"/>
        <v>379.64710530303029</v>
      </c>
      <c r="AU20" s="89">
        <f t="shared" si="20"/>
        <v>139.7101347515152</v>
      </c>
      <c r="AV20" s="89">
        <f t="shared" si="21"/>
        <v>519.35724005454551</v>
      </c>
      <c r="AW20" s="89">
        <f t="shared" si="22"/>
        <v>5.9056216380471378</v>
      </c>
      <c r="AX20" s="89">
        <f t="shared" si="23"/>
        <v>2.1732687628013472</v>
      </c>
      <c r="AY20" s="89">
        <f t="shared" si="24"/>
        <v>8.0788904008484845</v>
      </c>
      <c r="AZ20" s="89">
        <f t="shared" si="25"/>
        <v>22.862313528838737</v>
      </c>
      <c r="BA20" s="89">
        <f t="shared" si="26"/>
        <v>1.828985082307099</v>
      </c>
      <c r="BB20" s="89">
        <f t="shared" si="27"/>
        <v>0.9144925411535495</v>
      </c>
      <c r="BC20" s="89">
        <f t="shared" si="28"/>
        <v>15.945178422727276</v>
      </c>
      <c r="BD20" s="89">
        <f t="shared" si="29"/>
        <v>5.8678256595636391</v>
      </c>
      <c r="BE20" s="89">
        <f t="shared" si="30"/>
        <v>195.89790633636363</v>
      </c>
      <c r="BF20" s="89">
        <f t="shared" si="31"/>
        <v>7.5929421060606064</v>
      </c>
      <c r="BG20" s="89">
        <f t="shared" si="32"/>
        <v>250.90964367701454</v>
      </c>
      <c r="BH20" s="89">
        <f t="shared" si="33"/>
        <v>506.19614040404036</v>
      </c>
      <c r="BI20" s="89">
        <f t="shared" si="34"/>
        <v>63.274517550505045</v>
      </c>
      <c r="BJ20" s="89">
        <f t="shared" si="35"/>
        <v>38.40763215315657</v>
      </c>
      <c r="BK20" s="89">
        <f t="shared" si="36"/>
        <v>15.185884212121213</v>
      </c>
      <c r="BL20" s="89">
        <f t="shared" si="37"/>
        <v>0</v>
      </c>
      <c r="BM20" s="89">
        <f t="shared" si="38"/>
        <v>229.287616149695</v>
      </c>
      <c r="BN20" s="89">
        <f t="shared" si="39"/>
        <v>852.35179046951816</v>
      </c>
      <c r="BO20" s="89">
        <f t="shared" si="40"/>
        <v>3307.2191816201089</v>
      </c>
      <c r="BP20" s="89">
        <f t="shared" si="55"/>
        <v>3307.2191816201084</v>
      </c>
      <c r="BQ20" s="89">
        <f t="shared" si="56"/>
        <v>9029.9958980358533</v>
      </c>
      <c r="BR20" s="89">
        <f t="shared" si="41"/>
        <v>576.48619466824846</v>
      </c>
      <c r="BS20" s="92">
        <f>VLOOKUP(B20,'[1]ISS VIGILANCIA'!$A$1:$B$35,2,FALSE)*100</f>
        <v>3</v>
      </c>
      <c r="BT20" s="93">
        <f t="shared" si="42"/>
        <v>6.65</v>
      </c>
      <c r="BU20" s="94">
        <f t="shared" si="43"/>
        <v>3.2137118371719318</v>
      </c>
      <c r="BV20" s="95">
        <f t="shared" si="44"/>
        <v>330.94855004675861</v>
      </c>
      <c r="BW20" s="94">
        <f t="shared" si="45"/>
        <v>3.2137118371719318</v>
      </c>
      <c r="BX20" s="96">
        <f t="shared" si="46"/>
        <v>330.94855004675861</v>
      </c>
      <c r="BY20" s="94">
        <f t="shared" si="47"/>
        <v>0.69630423138725195</v>
      </c>
      <c r="BZ20" s="89">
        <f t="shared" si="57"/>
        <v>71.705519176797708</v>
      </c>
      <c r="CA20" s="89">
        <f t="shared" si="48"/>
        <v>691.53362291754206</v>
      </c>
      <c r="CB20" s="89">
        <f t="shared" si="49"/>
        <v>2001.6224368561054</v>
      </c>
      <c r="CC20" s="97">
        <f t="shared" si="50"/>
        <v>11031.618334891959</v>
      </c>
      <c r="CD20" s="100"/>
    </row>
    <row r="21" spans="1:82" s="101" customFormat="1" ht="15" customHeight="1">
      <c r="A21" s="102" t="str">
        <f>[1]CCT!D27</f>
        <v>Sindesp - Norte de Minas e Região</v>
      </c>
      <c r="B21" s="102" t="str">
        <f>[1]CCT!C27</f>
        <v>Montes Claros</v>
      </c>
      <c r="C21" s="87">
        <f>[1]CCT!F27</f>
        <v>0</v>
      </c>
      <c r="D21" s="85">
        <f>[1]CCT!E27</f>
        <v>0</v>
      </c>
      <c r="E21" s="86">
        <f t="shared" si="0"/>
        <v>0</v>
      </c>
      <c r="F21" s="87">
        <f>[1]CCT!H27</f>
        <v>2</v>
      </c>
      <c r="G21" s="85">
        <f>[1]CCT!G27</f>
        <v>1602.86</v>
      </c>
      <c r="H21" s="86">
        <f t="shared" si="1"/>
        <v>3205.72</v>
      </c>
      <c r="I21" s="87">
        <f>[1]CCT!J27</f>
        <v>2</v>
      </c>
      <c r="J21" s="85">
        <f>[1]CCT!I27</f>
        <v>1602.86</v>
      </c>
      <c r="K21" s="86">
        <f t="shared" si="2"/>
        <v>3205.72</v>
      </c>
      <c r="L21" s="88">
        <f t="shared" si="3"/>
        <v>4</v>
      </c>
      <c r="M21" s="89">
        <f t="shared" si="4"/>
        <v>6411.44</v>
      </c>
      <c r="N21" s="90"/>
      <c r="O21" s="89">
        <f t="shared" si="5"/>
        <v>1923.4319999999998</v>
      </c>
      <c r="P21" s="89">
        <f t="shared" si="6"/>
        <v>822.1214654545455</v>
      </c>
      <c r="Q21" s="89"/>
      <c r="R21" s="90"/>
      <c r="S21" s="89">
        <f t="shared" si="7"/>
        <v>645.151812338843</v>
      </c>
      <c r="T21" s="89">
        <f t="shared" si="51"/>
        <v>189.42890909090912</v>
      </c>
      <c r="U21" s="89">
        <f t="shared" si="8"/>
        <v>9991.5741868842979</v>
      </c>
      <c r="V21" s="89">
        <f>VLOOKUP('Resumo Geral imposto cl'!A21,[1]PARÂMETRO!$B$2:$I$4,2,FALSE)*L21</f>
        <v>451.6</v>
      </c>
      <c r="W21" s="89">
        <f>(((VLOOKUP(A21,[1]PARÂMETRO!$B$2:$I$4,3,FALSE)*20)-(VLOOKUP(A21,[1]PARÂMETRO!$B$2:$I$4,3,FALSE)*20)*10%)*C21+((VLOOKUP(A21,[1]PARÂMETRO!$B$2:$IL$4,3,FALSE)*15.5)-(VLOOKUP(A21,[1]PARÂMETRO!$B$2:$I$4,3,FALSE)*15.5*10%))*F21+((VLOOKUP(A21,[1]PARÂMETRO!$B$2:$I$4,3,FALSE)*15.5)-(VLOOKUP(A21,[1]PARÂMETRO!$B$2:$I$4,3,FALSE)*15.5)*10%)*I21)</f>
        <v>892.24199999999996</v>
      </c>
      <c r="X21" s="89">
        <f>(VLOOKUP(B21,[1]PARÂMETRO!$B$9:$E$42,4,FALSE)*(2*20*C21))-(IF(E21*6%&lt;=(VLOOKUP(B21,[1]PARÂMETRO!$B$9:$E$42,4,FALSE)*(2*20*C21)),E21*6%,VLOOKUP(B21,[1]PARÂMETRO!$B$9:$E$42,4,FALSE)*(2*20*C21)))+(VLOOKUP(B21,[1]PARÂMETRO!$B$9:$E$42,4,FALSE)*(2*15.5*F21))-(IF(H21*6%&lt;=(VLOOKUP(B21,[1]PARÂMETRO!$B$9:$E$42,4,FALSE)*(2*15.5*F21)),H21*6%,VLOOKUP(B21,[1]PARÂMETRO!$B$9:$E$42,4,FALSE)*(2*15.5*F21)))+(VLOOKUP(B21,[1]PARÂMETRO!$B$9:$E$42,4,FALSE)*(2*15.5*I21))-(IF(K21*6%&lt;=(VLOOKUP(B21,[1]PARÂMETRO!$B$9:$E$42,4,FALSE)*(2*15.5*I21)),K21*6%,VLOOKUP(B21,[1]PARÂMETRO!$B$9:$E$42,4,FALSE)*(2*15.5*I21)))</f>
        <v>74.113600000000076</v>
      </c>
      <c r="Y21" s="89">
        <f>VLOOKUP(A21,[1]PARÂMETRO!$B$2:$I$4,4,FALSE)*L21</f>
        <v>364.32</v>
      </c>
      <c r="Z21" s="89">
        <f>VLOOKUP(A21,[1]PARÂMETRO!$B$2:$I$4,5,FALSE)*L21</f>
        <v>68.12</v>
      </c>
      <c r="AA21" s="89">
        <f>VLOOKUP(A21,[1]PARÂMETRO!$B$2:$I$4,6,FALSE)</f>
        <v>0</v>
      </c>
      <c r="AB21" s="89">
        <f>VLOOKUP($A21,[1]PARÂMETRO!$B$2:$I$4,7,FALSE)</f>
        <v>0</v>
      </c>
      <c r="AC21" s="89">
        <f>VLOOKUP($A21,[1]PARÂMETRO!$B$2:$I$4,8,FALSE)</f>
        <v>0</v>
      </c>
      <c r="AD21" s="89"/>
      <c r="AE21" s="89">
        <f t="shared" si="9"/>
        <v>1850.3956000000003</v>
      </c>
      <c r="AF21" s="89">
        <f t="shared" si="52"/>
        <v>249.49699859177778</v>
      </c>
      <c r="AG21" s="89"/>
      <c r="AH21" s="89">
        <f t="shared" si="53"/>
        <v>234.13030696698411</v>
      </c>
      <c r="AI21" s="89"/>
      <c r="AJ21" s="89">
        <f t="shared" si="54"/>
        <v>483.62730555876192</v>
      </c>
      <c r="AK21" s="90">
        <f t="shared" si="10"/>
        <v>1998.3148373768597</v>
      </c>
      <c r="AL21" s="90">
        <f t="shared" si="11"/>
        <v>149.87361280326445</v>
      </c>
      <c r="AM21" s="91">
        <f t="shared" si="12"/>
        <v>99.915741868842986</v>
      </c>
      <c r="AN21" s="90">
        <f t="shared" si="13"/>
        <v>19.983148373768596</v>
      </c>
      <c r="AO21" s="91">
        <f t="shared" si="14"/>
        <v>249.78935467210746</v>
      </c>
      <c r="AP21" s="90">
        <f t="shared" si="15"/>
        <v>799.32593495074389</v>
      </c>
      <c r="AQ21" s="91">
        <f t="shared" si="16"/>
        <v>299.7472256065289</v>
      </c>
      <c r="AR21" s="90">
        <f t="shared" si="17"/>
        <v>59.949445121305786</v>
      </c>
      <c r="AS21" s="90">
        <f t="shared" si="18"/>
        <v>3676.8993007734216</v>
      </c>
      <c r="AT21" s="89">
        <f t="shared" si="19"/>
        <v>832.63118224035816</v>
      </c>
      <c r="AU21" s="89">
        <f t="shared" si="20"/>
        <v>306.40827506445191</v>
      </c>
      <c r="AV21" s="89">
        <f t="shared" si="21"/>
        <v>1139.0394573048102</v>
      </c>
      <c r="AW21" s="89">
        <f t="shared" si="22"/>
        <v>12.952040612627794</v>
      </c>
      <c r="AX21" s="89">
        <f t="shared" si="23"/>
        <v>4.7663509454470292</v>
      </c>
      <c r="AY21" s="89">
        <f t="shared" si="24"/>
        <v>17.718391558074824</v>
      </c>
      <c r="AZ21" s="89">
        <f t="shared" si="25"/>
        <v>50.140972699034535</v>
      </c>
      <c r="BA21" s="89">
        <f t="shared" si="26"/>
        <v>4.0112778159227629</v>
      </c>
      <c r="BB21" s="89">
        <f t="shared" si="27"/>
        <v>2.0056389079613814</v>
      </c>
      <c r="BC21" s="89">
        <f t="shared" si="28"/>
        <v>34.970509654095046</v>
      </c>
      <c r="BD21" s="89">
        <f t="shared" si="29"/>
        <v>12.869147552706981</v>
      </c>
      <c r="BE21" s="89">
        <f t="shared" si="30"/>
        <v>429.63769003602476</v>
      </c>
      <c r="BF21" s="89">
        <f t="shared" si="31"/>
        <v>16.652623644807164</v>
      </c>
      <c r="BG21" s="89">
        <f t="shared" si="32"/>
        <v>550.28786031055256</v>
      </c>
      <c r="BH21" s="89">
        <f t="shared" si="33"/>
        <v>1110.1749096538108</v>
      </c>
      <c r="BI21" s="89">
        <f t="shared" si="34"/>
        <v>138.77186370672635</v>
      </c>
      <c r="BJ21" s="89">
        <f t="shared" si="35"/>
        <v>84.234521269982906</v>
      </c>
      <c r="BK21" s="89">
        <f t="shared" si="36"/>
        <v>33.305247289614329</v>
      </c>
      <c r="BL21" s="89">
        <f t="shared" si="37"/>
        <v>0</v>
      </c>
      <c r="BM21" s="89">
        <f t="shared" si="38"/>
        <v>502.86704742660959</v>
      </c>
      <c r="BN21" s="89">
        <f t="shared" si="39"/>
        <v>1869.353589346744</v>
      </c>
      <c r="BO21" s="89">
        <f t="shared" si="40"/>
        <v>7253.2985992936037</v>
      </c>
      <c r="BP21" s="89">
        <f t="shared" si="55"/>
        <v>7253.2985992936028</v>
      </c>
      <c r="BQ21" s="89">
        <f t="shared" si="56"/>
        <v>19578.895691736663</v>
      </c>
      <c r="BR21" s="89">
        <f t="shared" si="41"/>
        <v>1152.9723893364969</v>
      </c>
      <c r="BS21" s="92">
        <f>VLOOKUP(B21,'[1]ISS VIGILANCIA'!$A$1:$B$35,2,FALSE)*100</f>
        <v>4</v>
      </c>
      <c r="BT21" s="93">
        <f t="shared" si="42"/>
        <v>7.65</v>
      </c>
      <c r="BU21" s="94">
        <f t="shared" si="43"/>
        <v>4.3313481321061191</v>
      </c>
      <c r="BV21" s="95">
        <f t="shared" si="44"/>
        <v>957.8748381985165</v>
      </c>
      <c r="BW21" s="94">
        <f t="shared" si="45"/>
        <v>3.2485110990795891</v>
      </c>
      <c r="BX21" s="96">
        <f t="shared" si="46"/>
        <v>718.40612864888737</v>
      </c>
      <c r="BY21" s="94">
        <f t="shared" si="47"/>
        <v>0.70384407146724437</v>
      </c>
      <c r="BZ21" s="89">
        <f t="shared" si="57"/>
        <v>155.65466120725895</v>
      </c>
      <c r="CA21" s="89">
        <f t="shared" si="48"/>
        <v>1383.0672458350841</v>
      </c>
      <c r="CB21" s="89">
        <f t="shared" si="49"/>
        <v>4367.9752632262434</v>
      </c>
      <c r="CC21" s="97">
        <f t="shared" si="50"/>
        <v>23946.870954962906</v>
      </c>
      <c r="CD21" s="100"/>
    </row>
    <row r="22" spans="1:82" s="101" customFormat="1" ht="15" customHeight="1">
      <c r="A22" s="102" t="str">
        <f>[1]CCT!D28</f>
        <v>Sindesp - MG</v>
      </c>
      <c r="B22" s="102" t="str">
        <f>[1]CCT!C28</f>
        <v>Nova Lima</v>
      </c>
      <c r="C22" s="87">
        <f>[1]CCT!F28</f>
        <v>0</v>
      </c>
      <c r="D22" s="85">
        <f>[1]CCT!E28</f>
        <v>0</v>
      </c>
      <c r="E22" s="86">
        <f t="shared" si="0"/>
        <v>0</v>
      </c>
      <c r="F22" s="87">
        <f>[1]CCT!H28</f>
        <v>2</v>
      </c>
      <c r="G22" s="85">
        <f>[1]CCT!G28</f>
        <v>1602.86</v>
      </c>
      <c r="H22" s="86">
        <f t="shared" si="1"/>
        <v>3205.72</v>
      </c>
      <c r="I22" s="87">
        <f>[1]CCT!J28</f>
        <v>0</v>
      </c>
      <c r="J22" s="85">
        <f>[1]CCT!I28</f>
        <v>0</v>
      </c>
      <c r="K22" s="86">
        <f t="shared" si="2"/>
        <v>0</v>
      </c>
      <c r="L22" s="88">
        <f t="shared" si="3"/>
        <v>2</v>
      </c>
      <c r="M22" s="89">
        <f t="shared" si="4"/>
        <v>3205.72</v>
      </c>
      <c r="N22" s="90"/>
      <c r="O22" s="89">
        <f t="shared" si="5"/>
        <v>961.71599999999989</v>
      </c>
      <c r="P22" s="89">
        <f t="shared" si="6"/>
        <v>0</v>
      </c>
      <c r="Q22" s="89"/>
      <c r="R22" s="90"/>
      <c r="S22" s="89">
        <f t="shared" si="7"/>
        <v>293.61480909090909</v>
      </c>
      <c r="T22" s="89">
        <f t="shared" si="51"/>
        <v>94.714454545454558</v>
      </c>
      <c r="U22" s="89">
        <f t="shared" si="8"/>
        <v>4555.7652636363637</v>
      </c>
      <c r="V22" s="89">
        <f>VLOOKUP('Resumo Geral imposto cl'!A22,[1]PARÂMETRO!$B$2:$I$4,2,FALSE)*L22</f>
        <v>225.8</v>
      </c>
      <c r="W22" s="89">
        <f>(((VLOOKUP(A22,[1]PARÂMETRO!$B$2:$I$4,3,FALSE)*20)-(VLOOKUP(A22,[1]PARÂMETRO!$B$2:$I$4,3,FALSE)*20)*10%)*C22+((VLOOKUP(A22,[1]PARÂMETRO!$B$2:$IL$4,3,FALSE)*15.5)-(VLOOKUP(A22,[1]PARÂMETRO!$B$2:$I$4,3,FALSE)*15.5*10%))*F22+((VLOOKUP(A22,[1]PARÂMETRO!$B$2:$I$4,3,FALSE)*15.5)-(VLOOKUP(A22,[1]PARÂMETRO!$B$2:$I$4,3,FALSE)*15.5)*10%)*I22)</f>
        <v>446.12099999999998</v>
      </c>
      <c r="X22" s="89">
        <f>(VLOOKUP(B22,[1]PARÂMETRO!$B$9:$E$42,4,FALSE)*(2*20*C22))-(IF(E22*6%&lt;=(VLOOKUP(B22,[1]PARÂMETRO!$B$9:$E$42,4,FALSE)*(2*20*C22)),E22*6%,VLOOKUP(B22,[1]PARÂMETRO!$B$9:$E$42,4,FALSE)*(2*20*C22)))+(VLOOKUP(B22,[1]PARÂMETRO!$B$9:$E$42,4,FALSE)*(2*15.5*F22))-(IF(H22*6%&lt;=(VLOOKUP(B22,[1]PARÂMETRO!$B$9:$E$42,4,FALSE)*(2*15.5*F22)),H22*6%,VLOOKUP(B22,[1]PARÂMETRO!$B$9:$E$42,4,FALSE)*(2*15.5*F22)))+(VLOOKUP(B22,[1]PARÂMETRO!$B$9:$E$42,4,FALSE)*(2*15.5*I22))-(IF(K22*6%&lt;=(VLOOKUP(B22,[1]PARÂMETRO!$B$9:$E$42,4,FALSE)*(2*15.5*I22)),K22*6%,VLOOKUP(B22,[1]PARÂMETRO!$B$9:$E$42,4,FALSE)*(2*15.5*I22)))</f>
        <v>37.056800000000038</v>
      </c>
      <c r="Y22" s="89">
        <f>VLOOKUP(A22,[1]PARÂMETRO!$B$2:$I$4,4,FALSE)*L22</f>
        <v>182.16</v>
      </c>
      <c r="Z22" s="89">
        <f>VLOOKUP(A22,[1]PARÂMETRO!$B$2:$I$4,5,FALSE)*L22</f>
        <v>34.06</v>
      </c>
      <c r="AA22" s="89">
        <f>VLOOKUP(A22,[1]PARÂMETRO!$B$2:$I$4,6,FALSE)</f>
        <v>0</v>
      </c>
      <c r="AB22" s="89">
        <f>VLOOKUP($A22,[1]PARÂMETRO!$B$2:$I$4,7,FALSE)</f>
        <v>0</v>
      </c>
      <c r="AC22" s="89">
        <f>VLOOKUP($A22,[1]PARÂMETRO!$B$2:$I$4,8,FALSE)</f>
        <v>0</v>
      </c>
      <c r="AD22" s="89"/>
      <c r="AE22" s="89">
        <f t="shared" si="9"/>
        <v>925.19780000000014</v>
      </c>
      <c r="AF22" s="89">
        <f t="shared" si="52"/>
        <v>124.74849929588889</v>
      </c>
      <c r="AG22" s="89"/>
      <c r="AH22" s="89">
        <f t="shared" si="53"/>
        <v>117.06515348349205</v>
      </c>
      <c r="AI22" s="89"/>
      <c r="AJ22" s="89">
        <f t="shared" si="54"/>
        <v>241.81365277938096</v>
      </c>
      <c r="AK22" s="90">
        <f t="shared" si="10"/>
        <v>911.15305272727278</v>
      </c>
      <c r="AL22" s="90">
        <f t="shared" si="11"/>
        <v>68.336478954545456</v>
      </c>
      <c r="AM22" s="91">
        <f t="shared" si="12"/>
        <v>45.557652636363635</v>
      </c>
      <c r="AN22" s="90">
        <f t="shared" si="13"/>
        <v>9.1115305272727269</v>
      </c>
      <c r="AO22" s="91">
        <f t="shared" si="14"/>
        <v>113.8941315909091</v>
      </c>
      <c r="AP22" s="90">
        <f t="shared" si="15"/>
        <v>364.46122109090908</v>
      </c>
      <c r="AQ22" s="91">
        <f t="shared" si="16"/>
        <v>136.67295790909091</v>
      </c>
      <c r="AR22" s="90">
        <f t="shared" si="17"/>
        <v>27.334591581818181</v>
      </c>
      <c r="AS22" s="90">
        <f t="shared" si="18"/>
        <v>1676.5216170181818</v>
      </c>
      <c r="AT22" s="89">
        <f t="shared" si="19"/>
        <v>379.64710530303029</v>
      </c>
      <c r="AU22" s="89">
        <f t="shared" si="20"/>
        <v>139.7101347515152</v>
      </c>
      <c r="AV22" s="89">
        <f t="shared" si="21"/>
        <v>519.35724005454551</v>
      </c>
      <c r="AW22" s="89">
        <f t="shared" si="22"/>
        <v>5.9056216380471378</v>
      </c>
      <c r="AX22" s="89">
        <f t="shared" si="23"/>
        <v>2.1732687628013472</v>
      </c>
      <c r="AY22" s="89">
        <f t="shared" si="24"/>
        <v>8.0788904008484845</v>
      </c>
      <c r="AZ22" s="89">
        <f t="shared" si="25"/>
        <v>22.862313528838737</v>
      </c>
      <c r="BA22" s="89">
        <f t="shared" si="26"/>
        <v>1.828985082307099</v>
      </c>
      <c r="BB22" s="89">
        <f t="shared" si="27"/>
        <v>0.9144925411535495</v>
      </c>
      <c r="BC22" s="89">
        <f t="shared" si="28"/>
        <v>15.945178422727276</v>
      </c>
      <c r="BD22" s="89">
        <f t="shared" si="29"/>
        <v>5.8678256595636391</v>
      </c>
      <c r="BE22" s="89">
        <f t="shared" si="30"/>
        <v>195.89790633636363</v>
      </c>
      <c r="BF22" s="89">
        <f t="shared" si="31"/>
        <v>7.5929421060606064</v>
      </c>
      <c r="BG22" s="89">
        <f t="shared" si="32"/>
        <v>250.90964367701454</v>
      </c>
      <c r="BH22" s="89">
        <f t="shared" si="33"/>
        <v>506.19614040404036</v>
      </c>
      <c r="BI22" s="89">
        <f t="shared" si="34"/>
        <v>63.274517550505045</v>
      </c>
      <c r="BJ22" s="89">
        <f t="shared" si="35"/>
        <v>38.40763215315657</v>
      </c>
      <c r="BK22" s="89">
        <f t="shared" si="36"/>
        <v>15.185884212121213</v>
      </c>
      <c r="BL22" s="89">
        <f t="shared" si="37"/>
        <v>0</v>
      </c>
      <c r="BM22" s="89">
        <f t="shared" si="38"/>
        <v>229.287616149695</v>
      </c>
      <c r="BN22" s="89">
        <f t="shared" si="39"/>
        <v>852.35179046951816</v>
      </c>
      <c r="BO22" s="89">
        <f t="shared" si="40"/>
        <v>3307.2191816201089</v>
      </c>
      <c r="BP22" s="89">
        <f t="shared" si="55"/>
        <v>3307.2191816201084</v>
      </c>
      <c r="BQ22" s="89">
        <f t="shared" si="56"/>
        <v>9029.9958980358533</v>
      </c>
      <c r="BR22" s="89">
        <f t="shared" si="41"/>
        <v>576.48619466824846</v>
      </c>
      <c r="BS22" s="92">
        <f>VLOOKUP(B22,'[1]ISS VIGILANCIA'!$A$1:$B$35,2,FALSE)*100</f>
        <v>2</v>
      </c>
      <c r="BT22" s="93">
        <f t="shared" si="42"/>
        <v>5.65</v>
      </c>
      <c r="BU22" s="94">
        <f t="shared" si="43"/>
        <v>2.1197668256491848</v>
      </c>
      <c r="BV22" s="95">
        <f t="shared" si="44"/>
        <v>218.29392083988711</v>
      </c>
      <c r="BW22" s="94">
        <f t="shared" si="45"/>
        <v>3.1796502384737768</v>
      </c>
      <c r="BX22" s="96">
        <f t="shared" si="46"/>
        <v>327.44088125983063</v>
      </c>
      <c r="BY22" s="94">
        <f t="shared" si="47"/>
        <v>0.68892421833598505</v>
      </c>
      <c r="BZ22" s="89">
        <f t="shared" si="57"/>
        <v>70.945524272963311</v>
      </c>
      <c r="CA22" s="89">
        <f t="shared" si="48"/>
        <v>691.53362291754206</v>
      </c>
      <c r="CB22" s="89">
        <f t="shared" si="49"/>
        <v>1884.7001439584715</v>
      </c>
      <c r="CC22" s="97">
        <f t="shared" si="50"/>
        <v>10914.696041994324</v>
      </c>
      <c r="CD22" s="100"/>
    </row>
    <row r="23" spans="1:82" s="101" customFormat="1" ht="15" customHeight="1">
      <c r="A23" s="83" t="str">
        <f>[1]CCT!D29</f>
        <v>Sindesp - Norte de Minas e Região</v>
      </c>
      <c r="B23" s="83" t="str">
        <f>[1]CCT!C29</f>
        <v>Porteirinha</v>
      </c>
      <c r="C23" s="87">
        <f>[1]CCT!F29</f>
        <v>1</v>
      </c>
      <c r="D23" s="85">
        <f>[1]CCT!E29</f>
        <v>1602.86</v>
      </c>
      <c r="E23" s="86">
        <f t="shared" si="0"/>
        <v>1602.86</v>
      </c>
      <c r="F23" s="87">
        <f>[1]CCT!H29</f>
        <v>0</v>
      </c>
      <c r="G23" s="85">
        <f>[1]CCT!G29</f>
        <v>0</v>
      </c>
      <c r="H23" s="86">
        <f t="shared" si="1"/>
        <v>0</v>
      </c>
      <c r="I23" s="87">
        <f>[1]CCT!J29</f>
        <v>0</v>
      </c>
      <c r="J23" s="85">
        <f>[1]CCT!I29</f>
        <v>0</v>
      </c>
      <c r="K23" s="86">
        <f t="shared" si="2"/>
        <v>0</v>
      </c>
      <c r="L23" s="88">
        <f t="shared" si="3"/>
        <v>1</v>
      </c>
      <c r="M23" s="89">
        <f t="shared" si="4"/>
        <v>1602.86</v>
      </c>
      <c r="N23" s="90"/>
      <c r="O23" s="89">
        <f t="shared" si="5"/>
        <v>480.85799999999995</v>
      </c>
      <c r="P23" s="89">
        <f t="shared" si="6"/>
        <v>0</v>
      </c>
      <c r="Q23" s="89"/>
      <c r="R23" s="90"/>
      <c r="S23" s="89">
        <f t="shared" si="7"/>
        <v>189.42890909090909</v>
      </c>
      <c r="T23" s="89">
        <f t="shared" si="51"/>
        <v>13.891453333333336</v>
      </c>
      <c r="U23" s="89">
        <f t="shared" si="8"/>
        <v>2287.0383624242422</v>
      </c>
      <c r="V23" s="89">
        <f>VLOOKUP('Resumo Geral imposto cl'!A23,[1]PARÂMETRO!$B$2:$I$4,2,FALSE)*L23</f>
        <v>112.9</v>
      </c>
      <c r="W23" s="89">
        <f>(((VLOOKUP(A23,[1]PARÂMETRO!$B$2:$I$4,3,FALSE)*20)-(VLOOKUP(A23,[1]PARÂMETRO!$B$2:$I$4,3,FALSE)*20)*10%)*C23+((VLOOKUP(A23,[1]PARÂMETRO!$B$2:$IL$4,3,FALSE)*15.5)-(VLOOKUP(A23,[1]PARÂMETRO!$B$2:$I$4,3,FALSE)*15.5*10%))*F23+((VLOOKUP(A23,[1]PARÂMETRO!$B$2:$I$4,3,FALSE)*15.5)-(VLOOKUP(A23,[1]PARÂMETRO!$B$2:$I$4,3,FALSE)*15.5)*10%)*I23)</f>
        <v>287.82</v>
      </c>
      <c r="X23" s="89">
        <f>(VLOOKUP(B23,[1]PARÂMETRO!$B$9:$E$42,4,FALSE)*(2*20*C23))-(IF(E23*6%&lt;=(VLOOKUP(B23,[1]PARÂMETRO!$B$9:$E$42,4,FALSE)*(2*20*C23)),E23*6%,VLOOKUP(B23,[1]PARÂMETRO!$B$9:$E$42,4,FALSE)*(2*20*C23)))+(VLOOKUP(B23,[1]PARÂMETRO!$B$9:$E$42,4,FALSE)*(2*15.5*F23))-(IF(H23*6%&lt;=(VLOOKUP(B23,[1]PARÂMETRO!$B$9:$E$42,4,FALSE)*(2*15.5*F23)),H23*6%,VLOOKUP(B23,[1]PARÂMETRO!$B$9:$E$42,4,FALSE)*(2*15.5*F23)))+(VLOOKUP(B23,[1]PARÂMETRO!$B$9:$E$42,4,FALSE)*(2*15.5*I23))-(IF(K23*6%&lt;=(VLOOKUP(B23,[1]PARÂMETRO!$B$9:$E$42,4,FALSE)*(2*15.5*I23)),K23*6%,VLOOKUP(B23,[1]PARÂMETRO!$B$9:$E$42,4,FALSE)*(2*15.5*I23)))</f>
        <v>51.828400000000016</v>
      </c>
      <c r="Y23" s="89">
        <f>VLOOKUP(A23,[1]PARÂMETRO!$B$2:$I$4,4,FALSE)*L23</f>
        <v>91.08</v>
      </c>
      <c r="Z23" s="89">
        <f>VLOOKUP(A23,[1]PARÂMETRO!$B$2:$I$4,5,FALSE)*L23</f>
        <v>17.03</v>
      </c>
      <c r="AA23" s="89">
        <f>VLOOKUP(A23,[1]PARÂMETRO!$B$2:$I$4,6,FALSE)</f>
        <v>0</v>
      </c>
      <c r="AB23" s="89">
        <f>VLOOKUP($A23,[1]PARÂMETRO!$B$2:$I$4,7,FALSE)</f>
        <v>0</v>
      </c>
      <c r="AC23" s="89">
        <f>VLOOKUP($A23,[1]PARÂMETRO!$B$2:$I$4,8,FALSE)</f>
        <v>0</v>
      </c>
      <c r="AD23" s="89"/>
      <c r="AE23" s="89">
        <f t="shared" si="9"/>
        <v>560.65840000000003</v>
      </c>
      <c r="AF23" s="89">
        <f t="shared" si="52"/>
        <v>62.374249647944445</v>
      </c>
      <c r="AG23" s="89"/>
      <c r="AH23" s="89">
        <f t="shared" si="53"/>
        <v>58.532576741746027</v>
      </c>
      <c r="AI23" s="89"/>
      <c r="AJ23" s="89">
        <f t="shared" si="54"/>
        <v>120.90682638969048</v>
      </c>
      <c r="AK23" s="90">
        <f t="shared" si="10"/>
        <v>457.40767248484849</v>
      </c>
      <c r="AL23" s="90">
        <f t="shared" si="11"/>
        <v>34.305575436363632</v>
      </c>
      <c r="AM23" s="91">
        <f t="shared" si="12"/>
        <v>22.870383624242422</v>
      </c>
      <c r="AN23" s="90">
        <f t="shared" si="13"/>
        <v>4.5740767248484842</v>
      </c>
      <c r="AO23" s="91">
        <f t="shared" si="14"/>
        <v>57.175959060606061</v>
      </c>
      <c r="AP23" s="90">
        <f t="shared" si="15"/>
        <v>182.96306899393937</v>
      </c>
      <c r="AQ23" s="91">
        <f t="shared" si="16"/>
        <v>68.611150872727265</v>
      </c>
      <c r="AR23" s="90">
        <f t="shared" si="17"/>
        <v>13.722230174545453</v>
      </c>
      <c r="AS23" s="90">
        <f t="shared" si="18"/>
        <v>841.63011737212116</v>
      </c>
      <c r="AT23" s="89">
        <f t="shared" si="19"/>
        <v>190.58653020202019</v>
      </c>
      <c r="AU23" s="89">
        <f t="shared" si="20"/>
        <v>70.135843114343444</v>
      </c>
      <c r="AV23" s="89">
        <f t="shared" si="21"/>
        <v>260.72237331636364</v>
      </c>
      <c r="AW23" s="89">
        <f t="shared" si="22"/>
        <v>2.9646793586980915</v>
      </c>
      <c r="AX23" s="89">
        <f t="shared" si="23"/>
        <v>1.0910020040008981</v>
      </c>
      <c r="AY23" s="89">
        <f t="shared" si="24"/>
        <v>4.0556813626989898</v>
      </c>
      <c r="AZ23" s="89">
        <f t="shared" si="25"/>
        <v>11.477103201864711</v>
      </c>
      <c r="BA23" s="89">
        <f t="shared" si="26"/>
        <v>0.91816825614917696</v>
      </c>
      <c r="BB23" s="89">
        <f t="shared" si="27"/>
        <v>0.45908412807458848</v>
      </c>
      <c r="BC23" s="89">
        <f t="shared" si="28"/>
        <v>8.0046342684848497</v>
      </c>
      <c r="BD23" s="89">
        <f t="shared" si="29"/>
        <v>2.9457054108024252</v>
      </c>
      <c r="BE23" s="89">
        <f t="shared" si="30"/>
        <v>98.342649584242409</v>
      </c>
      <c r="BF23" s="89">
        <f t="shared" si="31"/>
        <v>3.8117306040404038</v>
      </c>
      <c r="BG23" s="89">
        <f t="shared" si="32"/>
        <v>125.95907545365856</v>
      </c>
      <c r="BH23" s="89">
        <f t="shared" si="33"/>
        <v>254.11537360269358</v>
      </c>
      <c r="BI23" s="89">
        <f t="shared" si="34"/>
        <v>31.764421700336698</v>
      </c>
      <c r="BJ23" s="89">
        <f t="shared" si="35"/>
        <v>19.281003972104376</v>
      </c>
      <c r="BK23" s="89">
        <f t="shared" si="36"/>
        <v>7.6234612080808075</v>
      </c>
      <c r="BL23" s="89">
        <f t="shared" si="37"/>
        <v>0</v>
      </c>
      <c r="BM23" s="89">
        <f t="shared" si="38"/>
        <v>115.10460785782331</v>
      </c>
      <c r="BN23" s="89">
        <f t="shared" si="39"/>
        <v>427.8888683410388</v>
      </c>
      <c r="BO23" s="89">
        <f t="shared" si="40"/>
        <v>1660.2561158458811</v>
      </c>
      <c r="BP23" s="89">
        <f t="shared" si="55"/>
        <v>1660.2561158458811</v>
      </c>
      <c r="BQ23" s="89">
        <f t="shared" si="56"/>
        <v>4628.8597046598134</v>
      </c>
      <c r="BR23" s="89">
        <f t="shared" si="41"/>
        <v>288.24309733412423</v>
      </c>
      <c r="BS23" s="92">
        <f>VLOOKUP(B23,'[1]ISS VIGILANCIA'!$A$1:$B$35,2,FALSE)*100</f>
        <v>3</v>
      </c>
      <c r="BT23" s="93">
        <f t="shared" si="42"/>
        <v>6.65</v>
      </c>
      <c r="BU23" s="94">
        <f t="shared" si="43"/>
        <v>3.2137118371719318</v>
      </c>
      <c r="BV23" s="95">
        <f t="shared" si="44"/>
        <v>169.13346374245441</v>
      </c>
      <c r="BW23" s="94">
        <f t="shared" si="45"/>
        <v>3.2137118371719318</v>
      </c>
      <c r="BX23" s="96">
        <f t="shared" si="46"/>
        <v>169.13346374245441</v>
      </c>
      <c r="BY23" s="94">
        <f t="shared" si="47"/>
        <v>0.69630423138725195</v>
      </c>
      <c r="BZ23" s="89">
        <f t="shared" si="57"/>
        <v>36.645583810865126</v>
      </c>
      <c r="CA23" s="89">
        <f t="shared" si="48"/>
        <v>345.76681145877103</v>
      </c>
      <c r="CB23" s="89">
        <f t="shared" si="49"/>
        <v>1008.9224200886692</v>
      </c>
      <c r="CC23" s="97">
        <f t="shared" si="50"/>
        <v>5637.7821247484826</v>
      </c>
      <c r="CD23" s="100"/>
    </row>
    <row r="24" spans="1:82" s="101" customFormat="1" ht="15" customHeight="1">
      <c r="A24" s="83" t="str">
        <f>[1]CCT!D30</f>
        <v>Sindesp - MG</v>
      </c>
      <c r="B24" s="83" t="str">
        <f>[1]CCT!C30</f>
        <v>Pouso Alegre</v>
      </c>
      <c r="C24" s="87">
        <f>[1]CCT!F30</f>
        <v>0</v>
      </c>
      <c r="D24" s="85">
        <f>[1]CCT!E30</f>
        <v>0</v>
      </c>
      <c r="E24" s="86">
        <f t="shared" si="0"/>
        <v>0</v>
      </c>
      <c r="F24" s="87">
        <f>[1]CCT!H30</f>
        <v>2</v>
      </c>
      <c r="G24" s="85">
        <f>[1]CCT!G30</f>
        <v>1602.86</v>
      </c>
      <c r="H24" s="86">
        <f t="shared" si="1"/>
        <v>3205.72</v>
      </c>
      <c r="I24" s="87">
        <f>[1]CCT!J30</f>
        <v>2</v>
      </c>
      <c r="J24" s="85">
        <f>[1]CCT!I30</f>
        <v>1602.86</v>
      </c>
      <c r="K24" s="86">
        <f t="shared" si="2"/>
        <v>3205.72</v>
      </c>
      <c r="L24" s="88">
        <f t="shared" si="3"/>
        <v>4</v>
      </c>
      <c r="M24" s="89">
        <f t="shared" si="4"/>
        <v>6411.44</v>
      </c>
      <c r="N24" s="90"/>
      <c r="O24" s="89">
        <f t="shared" si="5"/>
        <v>1923.4319999999998</v>
      </c>
      <c r="P24" s="89">
        <f t="shared" si="6"/>
        <v>822.1214654545455</v>
      </c>
      <c r="Q24" s="89"/>
      <c r="R24" s="90"/>
      <c r="S24" s="89">
        <f t="shared" si="7"/>
        <v>645.151812338843</v>
      </c>
      <c r="T24" s="89">
        <f t="shared" si="51"/>
        <v>189.42890909090912</v>
      </c>
      <c r="U24" s="89">
        <f t="shared" si="8"/>
        <v>9991.5741868842979</v>
      </c>
      <c r="V24" s="89">
        <f>VLOOKUP('Resumo Geral imposto cl'!A24,[1]PARÂMETRO!$B$2:$I$4,2,FALSE)*L24</f>
        <v>451.6</v>
      </c>
      <c r="W24" s="89">
        <f>(((VLOOKUP(A24,[1]PARÂMETRO!$B$2:$I$4,3,FALSE)*20)-(VLOOKUP(A24,[1]PARÂMETRO!$B$2:$I$4,3,FALSE)*20)*10%)*C24+((VLOOKUP(A24,[1]PARÂMETRO!$B$2:$IL$4,3,FALSE)*15.5)-(VLOOKUP(A24,[1]PARÂMETRO!$B$2:$I$4,3,FALSE)*15.5*10%))*F24+((VLOOKUP(A24,[1]PARÂMETRO!$B$2:$I$4,3,FALSE)*15.5)-(VLOOKUP(A24,[1]PARÂMETRO!$B$2:$I$4,3,FALSE)*15.5)*10%)*I24)</f>
        <v>892.24199999999996</v>
      </c>
      <c r="X24" s="89">
        <f>(VLOOKUP(B24,[1]PARÂMETRO!$B$9:$E$42,4,FALSE)*(2*20*C24))-(IF(E24*6%&lt;=(VLOOKUP(B24,[1]PARÂMETRO!$B$9:$E$42,4,FALSE)*(2*20*C24)),E24*6%,VLOOKUP(B24,[1]PARÂMETRO!$B$9:$E$42,4,FALSE)*(2*20*C24)))+(VLOOKUP(B24,[1]PARÂMETRO!$B$9:$E$42,4,FALSE)*(2*15.5*F24))-(IF(H24*6%&lt;=(VLOOKUP(B24,[1]PARÂMETRO!$B$9:$E$42,4,FALSE)*(2*15.5*F24)),H24*6%,VLOOKUP(B24,[1]PARÂMETRO!$B$9:$E$42,4,FALSE)*(2*15.5*F24)))+(VLOOKUP(B24,[1]PARÂMETRO!$B$9:$E$42,4,FALSE)*(2*15.5*I24))-(IF(K24*6%&lt;=(VLOOKUP(B24,[1]PARÂMETRO!$B$9:$E$42,4,FALSE)*(2*15.5*I24)),K24*6%,VLOOKUP(B24,[1]PARÂMETRO!$B$9:$E$42,4,FALSE)*(2*15.5*I24)))</f>
        <v>74.113600000000076</v>
      </c>
      <c r="Y24" s="89">
        <f>VLOOKUP(A24,[1]PARÂMETRO!$B$2:$I$4,4,FALSE)*L24</f>
        <v>364.32</v>
      </c>
      <c r="Z24" s="89">
        <f>VLOOKUP(A24,[1]PARÂMETRO!$B$2:$I$4,5,FALSE)*L24</f>
        <v>68.12</v>
      </c>
      <c r="AA24" s="89">
        <f>VLOOKUP(A24,[1]PARÂMETRO!$B$2:$I$4,6,FALSE)</f>
        <v>0</v>
      </c>
      <c r="AB24" s="89">
        <f>VLOOKUP($A24,[1]PARÂMETRO!$B$2:$I$4,7,FALSE)</f>
        <v>0</v>
      </c>
      <c r="AC24" s="89">
        <f>VLOOKUP($A24,[1]PARÂMETRO!$B$2:$I$4,8,FALSE)</f>
        <v>0</v>
      </c>
      <c r="AD24" s="89"/>
      <c r="AE24" s="89">
        <f t="shared" si="9"/>
        <v>1850.3956000000003</v>
      </c>
      <c r="AF24" s="89">
        <f t="shared" si="52"/>
        <v>249.49699859177778</v>
      </c>
      <c r="AG24" s="89"/>
      <c r="AH24" s="89">
        <f t="shared" si="53"/>
        <v>234.13030696698411</v>
      </c>
      <c r="AI24" s="89"/>
      <c r="AJ24" s="89">
        <f t="shared" si="54"/>
        <v>483.62730555876192</v>
      </c>
      <c r="AK24" s="90">
        <f t="shared" si="10"/>
        <v>1998.3148373768597</v>
      </c>
      <c r="AL24" s="90">
        <f t="shared" si="11"/>
        <v>149.87361280326445</v>
      </c>
      <c r="AM24" s="91">
        <f t="shared" si="12"/>
        <v>99.915741868842986</v>
      </c>
      <c r="AN24" s="90">
        <f t="shared" si="13"/>
        <v>19.983148373768596</v>
      </c>
      <c r="AO24" s="91">
        <f t="shared" si="14"/>
        <v>249.78935467210746</v>
      </c>
      <c r="AP24" s="90">
        <f t="shared" si="15"/>
        <v>799.32593495074389</v>
      </c>
      <c r="AQ24" s="91">
        <f t="shared" si="16"/>
        <v>299.7472256065289</v>
      </c>
      <c r="AR24" s="90">
        <f t="shared" si="17"/>
        <v>59.949445121305786</v>
      </c>
      <c r="AS24" s="90">
        <f t="shared" si="18"/>
        <v>3676.8993007734216</v>
      </c>
      <c r="AT24" s="89">
        <f t="shared" si="19"/>
        <v>832.63118224035816</v>
      </c>
      <c r="AU24" s="89">
        <f t="shared" si="20"/>
        <v>306.40827506445191</v>
      </c>
      <c r="AV24" s="89">
        <f t="shared" si="21"/>
        <v>1139.0394573048102</v>
      </c>
      <c r="AW24" s="89">
        <f t="shared" si="22"/>
        <v>12.952040612627794</v>
      </c>
      <c r="AX24" s="89">
        <f t="shared" si="23"/>
        <v>4.7663509454470292</v>
      </c>
      <c r="AY24" s="89">
        <f t="shared" si="24"/>
        <v>17.718391558074824</v>
      </c>
      <c r="AZ24" s="89">
        <f t="shared" si="25"/>
        <v>50.140972699034535</v>
      </c>
      <c r="BA24" s="89">
        <f t="shared" si="26"/>
        <v>4.0112778159227629</v>
      </c>
      <c r="BB24" s="89">
        <f t="shared" si="27"/>
        <v>2.0056389079613814</v>
      </c>
      <c r="BC24" s="89">
        <f t="shared" si="28"/>
        <v>34.970509654095046</v>
      </c>
      <c r="BD24" s="89">
        <f t="shared" si="29"/>
        <v>12.869147552706981</v>
      </c>
      <c r="BE24" s="89">
        <f t="shared" si="30"/>
        <v>429.63769003602476</v>
      </c>
      <c r="BF24" s="89">
        <f t="shared" si="31"/>
        <v>16.652623644807164</v>
      </c>
      <c r="BG24" s="89">
        <f t="shared" si="32"/>
        <v>550.28786031055256</v>
      </c>
      <c r="BH24" s="89">
        <f t="shared" si="33"/>
        <v>1110.1749096538108</v>
      </c>
      <c r="BI24" s="89">
        <f t="shared" si="34"/>
        <v>138.77186370672635</v>
      </c>
      <c r="BJ24" s="89">
        <f t="shared" si="35"/>
        <v>84.234521269982906</v>
      </c>
      <c r="BK24" s="89">
        <f t="shared" si="36"/>
        <v>33.305247289614329</v>
      </c>
      <c r="BL24" s="89">
        <f t="shared" si="37"/>
        <v>0</v>
      </c>
      <c r="BM24" s="89">
        <f t="shared" si="38"/>
        <v>502.86704742660959</v>
      </c>
      <c r="BN24" s="89">
        <f t="shared" si="39"/>
        <v>1869.353589346744</v>
      </c>
      <c r="BO24" s="89">
        <f t="shared" si="40"/>
        <v>7253.2985992936037</v>
      </c>
      <c r="BP24" s="89">
        <f t="shared" si="55"/>
        <v>7253.2985992936028</v>
      </c>
      <c r="BQ24" s="89">
        <f t="shared" si="56"/>
        <v>19578.895691736663</v>
      </c>
      <c r="BR24" s="89">
        <f t="shared" si="41"/>
        <v>1152.9723893364969</v>
      </c>
      <c r="BS24" s="92">
        <f>VLOOKUP(B24,'[1]ISS VIGILANCIA'!$A$1:$B$35,2,FALSE)*100</f>
        <v>2</v>
      </c>
      <c r="BT24" s="93">
        <f t="shared" si="42"/>
        <v>5.65</v>
      </c>
      <c r="BU24" s="94">
        <f t="shared" si="43"/>
        <v>2.1197668256491848</v>
      </c>
      <c r="BV24" s="95">
        <f t="shared" si="44"/>
        <v>468.7850625735731</v>
      </c>
      <c r="BW24" s="94">
        <f t="shared" si="45"/>
        <v>3.1796502384737768</v>
      </c>
      <c r="BX24" s="96">
        <f t="shared" si="46"/>
        <v>703.17759386035948</v>
      </c>
      <c r="BY24" s="94">
        <f t="shared" si="47"/>
        <v>0.68892421833598505</v>
      </c>
      <c r="BZ24" s="89">
        <f t="shared" si="57"/>
        <v>152.35514533641125</v>
      </c>
      <c r="CA24" s="89">
        <f t="shared" si="48"/>
        <v>1383.0672458350841</v>
      </c>
      <c r="CB24" s="89">
        <f t="shared" si="49"/>
        <v>3860.3574369419248</v>
      </c>
      <c r="CC24" s="97">
        <f t="shared" si="50"/>
        <v>23439.253128678589</v>
      </c>
      <c r="CD24" s="100"/>
    </row>
    <row r="25" spans="1:82" s="101" customFormat="1" ht="15" customHeight="1">
      <c r="A25" s="83" t="str">
        <f>[1]CCT!D31</f>
        <v>Sindesp - MG</v>
      </c>
      <c r="B25" s="83" t="str">
        <f>[1]CCT!C31</f>
        <v>Ribeirão das Neves</v>
      </c>
      <c r="C25" s="87">
        <f>[1]CCT!F31</f>
        <v>1</v>
      </c>
      <c r="D25" s="85">
        <f>[1]CCT!E31</f>
        <v>1602.86</v>
      </c>
      <c r="E25" s="86">
        <f t="shared" si="0"/>
        <v>1602.86</v>
      </c>
      <c r="F25" s="87">
        <f>[1]CCT!H31</f>
        <v>2</v>
      </c>
      <c r="G25" s="85">
        <f>[1]CCT!G31</f>
        <v>1602.86</v>
      </c>
      <c r="H25" s="86">
        <f t="shared" si="1"/>
        <v>3205.72</v>
      </c>
      <c r="I25" s="87">
        <f>[1]CCT!J31</f>
        <v>2</v>
      </c>
      <c r="J25" s="85">
        <f>[1]CCT!I31</f>
        <v>1602.86</v>
      </c>
      <c r="K25" s="86">
        <f t="shared" si="2"/>
        <v>3205.72</v>
      </c>
      <c r="L25" s="88">
        <f t="shared" si="3"/>
        <v>5</v>
      </c>
      <c r="M25" s="89">
        <f t="shared" si="4"/>
        <v>8014.2999999999993</v>
      </c>
      <c r="N25" s="90"/>
      <c r="O25" s="89">
        <f t="shared" si="5"/>
        <v>2404.29</v>
      </c>
      <c r="P25" s="89">
        <f t="shared" si="6"/>
        <v>822.1214654545455</v>
      </c>
      <c r="Q25" s="89"/>
      <c r="R25" s="90"/>
      <c r="S25" s="89">
        <f t="shared" si="7"/>
        <v>834.58072142975197</v>
      </c>
      <c r="T25" s="89">
        <f t="shared" si="51"/>
        <v>203.32036242424243</v>
      </c>
      <c r="U25" s="89">
        <f t="shared" si="8"/>
        <v>12278.61254930854</v>
      </c>
      <c r="V25" s="89">
        <f>VLOOKUP('Resumo Geral imposto cl'!A25,[1]PARÂMETRO!$B$2:$I$4,2,FALSE)*L25</f>
        <v>564.5</v>
      </c>
      <c r="W25" s="89">
        <f>(((VLOOKUP(A25,[1]PARÂMETRO!$B$2:$I$4,3,FALSE)*20)-(VLOOKUP(A25,[1]PARÂMETRO!$B$2:$I$4,3,FALSE)*20)*10%)*C25+((VLOOKUP(A25,[1]PARÂMETRO!$B$2:$IL$4,3,FALSE)*15.5)-(VLOOKUP(A25,[1]PARÂMETRO!$B$2:$I$4,3,FALSE)*15.5*10%))*F25+((VLOOKUP(A25,[1]PARÂMETRO!$B$2:$I$4,3,FALSE)*15.5)-(VLOOKUP(A25,[1]PARÂMETRO!$B$2:$I$4,3,FALSE)*15.5)*10%)*I25)</f>
        <v>1180.0619999999999</v>
      </c>
      <c r="X25" s="89">
        <f>(VLOOKUP(B25,[1]PARÂMETRO!$B$9:$E$42,4,FALSE)*(2*20*C25))-(IF(E25*6%&lt;=(VLOOKUP(B25,[1]PARÂMETRO!$B$9:$E$42,4,FALSE)*(2*20*C25)),E25*6%,VLOOKUP(B25,[1]PARÂMETRO!$B$9:$E$42,4,FALSE)*(2*20*C25)))+(VLOOKUP(B25,[1]PARÂMETRO!$B$9:$E$42,4,FALSE)*(2*15.5*F25))-(IF(H25*6%&lt;=(VLOOKUP(B25,[1]PARÂMETRO!$B$9:$E$42,4,FALSE)*(2*15.5*F25)),H25*6%,VLOOKUP(B25,[1]PARÂMETRO!$B$9:$E$42,4,FALSE)*(2*15.5*F25)))+(VLOOKUP(B25,[1]PARÂMETRO!$B$9:$E$42,4,FALSE)*(2*15.5*I25))-(IF(K25*6%&lt;=(VLOOKUP(B25,[1]PARÂMETRO!$B$9:$E$42,4,FALSE)*(2*15.5*I25)),K25*6%,VLOOKUP(B25,[1]PARÂMETRO!$B$9:$E$42,4,FALSE)*(2*15.5*I25)))</f>
        <v>125.94200000000006</v>
      </c>
      <c r="Y25" s="89">
        <f>VLOOKUP(A25,[1]PARÂMETRO!$B$2:$I$4,4,FALSE)*L25</f>
        <v>455.4</v>
      </c>
      <c r="Z25" s="89">
        <f>VLOOKUP(A25,[1]PARÂMETRO!$B$2:$I$4,5,FALSE)*L25</f>
        <v>85.15</v>
      </c>
      <c r="AA25" s="89">
        <f>VLOOKUP(A25,[1]PARÂMETRO!$B$2:$I$4,6,FALSE)</f>
        <v>0</v>
      </c>
      <c r="AB25" s="89">
        <f>VLOOKUP($A25,[1]PARÂMETRO!$B$2:$I$4,7,FALSE)</f>
        <v>0</v>
      </c>
      <c r="AC25" s="89">
        <f>VLOOKUP($A25,[1]PARÂMETRO!$B$2:$I$4,8,FALSE)</f>
        <v>0</v>
      </c>
      <c r="AD25" s="89"/>
      <c r="AE25" s="89">
        <f t="shared" si="9"/>
        <v>2411.0540000000001</v>
      </c>
      <c r="AF25" s="89">
        <f t="shared" si="52"/>
        <v>311.87124823972221</v>
      </c>
      <c r="AG25" s="89"/>
      <c r="AH25" s="89">
        <f t="shared" si="53"/>
        <v>292.66288370873013</v>
      </c>
      <c r="AI25" s="89"/>
      <c r="AJ25" s="89">
        <f t="shared" si="54"/>
        <v>604.53413194845234</v>
      </c>
      <c r="AK25" s="90">
        <f t="shared" si="10"/>
        <v>2455.7225098617082</v>
      </c>
      <c r="AL25" s="90">
        <f t="shared" si="11"/>
        <v>184.1791882396281</v>
      </c>
      <c r="AM25" s="91">
        <f t="shared" si="12"/>
        <v>122.78612549308541</v>
      </c>
      <c r="AN25" s="90">
        <f t="shared" si="13"/>
        <v>24.557225098617081</v>
      </c>
      <c r="AO25" s="91">
        <f t="shared" si="14"/>
        <v>306.96531373271353</v>
      </c>
      <c r="AP25" s="90">
        <f t="shared" si="15"/>
        <v>982.28900394468326</v>
      </c>
      <c r="AQ25" s="91">
        <f t="shared" si="16"/>
        <v>368.35837647925621</v>
      </c>
      <c r="AR25" s="90">
        <f t="shared" si="17"/>
        <v>73.671675295851244</v>
      </c>
      <c r="AS25" s="90">
        <f t="shared" si="18"/>
        <v>4518.5294181455429</v>
      </c>
      <c r="AT25" s="89">
        <f t="shared" si="19"/>
        <v>1023.2177124423783</v>
      </c>
      <c r="AU25" s="89">
        <f t="shared" si="20"/>
        <v>376.54411817879532</v>
      </c>
      <c r="AV25" s="89">
        <f t="shared" si="21"/>
        <v>1399.7618306211737</v>
      </c>
      <c r="AW25" s="89">
        <f t="shared" si="22"/>
        <v>15.916719971325884</v>
      </c>
      <c r="AX25" s="89">
        <f t="shared" si="23"/>
        <v>5.8573529494479271</v>
      </c>
      <c r="AY25" s="89">
        <f t="shared" si="24"/>
        <v>21.774072920773811</v>
      </c>
      <c r="AZ25" s="89">
        <f t="shared" si="25"/>
        <v>61.61807590089925</v>
      </c>
      <c r="BA25" s="89">
        <f t="shared" si="26"/>
        <v>4.92944607207194</v>
      </c>
      <c r="BB25" s="89">
        <f t="shared" si="27"/>
        <v>2.46472303603597</v>
      </c>
      <c r="BC25" s="89">
        <f t="shared" si="28"/>
        <v>42.975143922579896</v>
      </c>
      <c r="BD25" s="89">
        <f t="shared" si="29"/>
        <v>15.814852963509406</v>
      </c>
      <c r="BE25" s="89">
        <f t="shared" si="30"/>
        <v>527.98033962026716</v>
      </c>
      <c r="BF25" s="89">
        <f t="shared" si="31"/>
        <v>20.464354248847567</v>
      </c>
      <c r="BG25" s="89">
        <f t="shared" si="32"/>
        <v>676.24693576421123</v>
      </c>
      <c r="BH25" s="89">
        <f t="shared" si="33"/>
        <v>1364.2902832565044</v>
      </c>
      <c r="BI25" s="89">
        <f t="shared" si="34"/>
        <v>170.53628540706305</v>
      </c>
      <c r="BJ25" s="89">
        <f t="shared" si="35"/>
        <v>103.51552524208728</v>
      </c>
      <c r="BK25" s="89">
        <f t="shared" si="36"/>
        <v>40.928708497695133</v>
      </c>
      <c r="BL25" s="89">
        <f t="shared" si="37"/>
        <v>0</v>
      </c>
      <c r="BM25" s="89">
        <f t="shared" si="38"/>
        <v>617.97165528443293</v>
      </c>
      <c r="BN25" s="89">
        <f t="shared" si="39"/>
        <v>2297.2424576877829</v>
      </c>
      <c r="BO25" s="89">
        <f t="shared" si="40"/>
        <v>8913.554715139484</v>
      </c>
      <c r="BP25" s="89">
        <f t="shared" si="55"/>
        <v>8913.5547151394858</v>
      </c>
      <c r="BQ25" s="89">
        <f t="shared" si="56"/>
        <v>24207.755396396478</v>
      </c>
      <c r="BR25" s="89">
        <f t="shared" si="41"/>
        <v>1441.2154866706212</v>
      </c>
      <c r="BS25" s="92">
        <f>VLOOKUP(B25,'[1]ISS VIGILANCIA'!$A$1:$B$35,2,FALSE)*100</f>
        <v>2</v>
      </c>
      <c r="BT25" s="93">
        <f t="shared" si="42"/>
        <v>5.65</v>
      </c>
      <c r="BU25" s="94">
        <f t="shared" si="43"/>
        <v>2.1197668256491848</v>
      </c>
      <c r="BV25" s="95">
        <f t="shared" si="44"/>
        <v>580.34562671671517</v>
      </c>
      <c r="BW25" s="94">
        <f t="shared" si="45"/>
        <v>3.1796502384737768</v>
      </c>
      <c r="BX25" s="96">
        <f t="shared" si="46"/>
        <v>870.51844007507259</v>
      </c>
      <c r="BY25" s="94">
        <f t="shared" si="47"/>
        <v>0.68892421833598505</v>
      </c>
      <c r="BZ25" s="89">
        <f t="shared" si="57"/>
        <v>188.61232868293243</v>
      </c>
      <c r="CA25" s="89">
        <f t="shared" si="48"/>
        <v>1728.834057293855</v>
      </c>
      <c r="CB25" s="89">
        <f t="shared" si="49"/>
        <v>4809.525939439196</v>
      </c>
      <c r="CC25" s="97">
        <f t="shared" si="50"/>
        <v>29017.281335835673</v>
      </c>
      <c r="CD25" s="100"/>
    </row>
    <row r="26" spans="1:82" s="101" customFormat="1" ht="15" customHeight="1">
      <c r="A26" s="83" t="str">
        <f>[1]CCT!D32</f>
        <v>Sindesp - MG</v>
      </c>
      <c r="B26" s="83" t="str">
        <f>[1]CCT!C32</f>
        <v>Santa Luzia</v>
      </c>
      <c r="C26" s="87">
        <f>[1]CCT!F32</f>
        <v>0</v>
      </c>
      <c r="D26" s="85">
        <f>[1]CCT!E32</f>
        <v>0</v>
      </c>
      <c r="E26" s="86">
        <f t="shared" si="0"/>
        <v>0</v>
      </c>
      <c r="F26" s="87">
        <f>[1]CCT!H32</f>
        <v>2</v>
      </c>
      <c r="G26" s="85">
        <f>[1]CCT!G32</f>
        <v>1602.86</v>
      </c>
      <c r="H26" s="86">
        <f t="shared" si="1"/>
        <v>3205.72</v>
      </c>
      <c r="I26" s="87">
        <f>[1]CCT!J32</f>
        <v>2</v>
      </c>
      <c r="J26" s="85">
        <f>[1]CCT!I32</f>
        <v>1602.86</v>
      </c>
      <c r="K26" s="86">
        <f t="shared" si="2"/>
        <v>3205.72</v>
      </c>
      <c r="L26" s="88">
        <f t="shared" si="3"/>
        <v>4</v>
      </c>
      <c r="M26" s="89">
        <f t="shared" si="4"/>
        <v>6411.44</v>
      </c>
      <c r="N26" s="90"/>
      <c r="O26" s="89">
        <f t="shared" si="5"/>
        <v>1923.4319999999998</v>
      </c>
      <c r="P26" s="89">
        <f t="shared" si="6"/>
        <v>822.1214654545455</v>
      </c>
      <c r="Q26" s="89"/>
      <c r="R26" s="90"/>
      <c r="S26" s="89">
        <f t="shared" si="7"/>
        <v>645.151812338843</v>
      </c>
      <c r="T26" s="89">
        <f t="shared" si="51"/>
        <v>189.42890909090912</v>
      </c>
      <c r="U26" s="89">
        <f t="shared" si="8"/>
        <v>9991.5741868842979</v>
      </c>
      <c r="V26" s="89">
        <f>VLOOKUP('Resumo Geral imposto cl'!A26,[1]PARÂMETRO!$B$2:$I$4,2,FALSE)*L26</f>
        <v>451.6</v>
      </c>
      <c r="W26" s="89">
        <f>(((VLOOKUP(A26,[1]PARÂMETRO!$B$2:$I$4,3,FALSE)*20)-(VLOOKUP(A26,[1]PARÂMETRO!$B$2:$I$4,3,FALSE)*20)*10%)*C26+((VLOOKUP(A26,[1]PARÂMETRO!$B$2:$IL$4,3,FALSE)*15.5)-(VLOOKUP(A26,[1]PARÂMETRO!$B$2:$I$4,3,FALSE)*15.5*10%))*F26+((VLOOKUP(A26,[1]PARÂMETRO!$B$2:$I$4,3,FALSE)*15.5)-(VLOOKUP(A26,[1]PARÂMETRO!$B$2:$I$4,3,FALSE)*15.5)*10%)*I26)</f>
        <v>892.24199999999996</v>
      </c>
      <c r="X26" s="89">
        <f>(VLOOKUP(B26,[1]PARÂMETRO!$B$9:$E$42,4,FALSE)*(2*20*C26))-(IF(E26*6%&lt;=(VLOOKUP(B26,[1]PARÂMETRO!$B$9:$E$42,4,FALSE)*(2*20*C26)),E26*6%,VLOOKUP(B26,[1]PARÂMETRO!$B$9:$E$42,4,FALSE)*(2*20*C26)))+(VLOOKUP(B26,[1]PARÂMETRO!$B$9:$E$42,4,FALSE)*(2*15.5*F26))-(IF(H26*6%&lt;=(VLOOKUP(B26,[1]PARÂMETRO!$B$9:$E$42,4,FALSE)*(2*15.5*F26)),H26*6%,VLOOKUP(B26,[1]PARÂMETRO!$B$9:$E$42,4,FALSE)*(2*15.5*F26)))+(VLOOKUP(B26,[1]PARÂMETRO!$B$9:$E$42,4,FALSE)*(2*15.5*I26))-(IF(K26*6%&lt;=(VLOOKUP(B26,[1]PARÂMETRO!$B$9:$E$42,4,FALSE)*(2*15.5*I26)),K26*6%,VLOOKUP(B26,[1]PARÂMETRO!$B$9:$E$42,4,FALSE)*(2*15.5*I26)))</f>
        <v>74.113600000000076</v>
      </c>
      <c r="Y26" s="89">
        <f>VLOOKUP(A26,[1]PARÂMETRO!$B$2:$I$4,4,FALSE)*L26</f>
        <v>364.32</v>
      </c>
      <c r="Z26" s="89">
        <f>VLOOKUP(A26,[1]PARÂMETRO!$B$2:$I$4,5,FALSE)*L26</f>
        <v>68.12</v>
      </c>
      <c r="AA26" s="89">
        <f>VLOOKUP(A26,[1]PARÂMETRO!$B$2:$I$4,6,FALSE)</f>
        <v>0</v>
      </c>
      <c r="AB26" s="89">
        <f>VLOOKUP($A26,[1]PARÂMETRO!$B$2:$I$4,7,FALSE)</f>
        <v>0</v>
      </c>
      <c r="AC26" s="89">
        <f>VLOOKUP($A26,[1]PARÂMETRO!$B$2:$I$4,8,FALSE)</f>
        <v>0</v>
      </c>
      <c r="AD26" s="89"/>
      <c r="AE26" s="89">
        <f t="shared" si="9"/>
        <v>1850.3956000000003</v>
      </c>
      <c r="AF26" s="89">
        <f t="shared" si="52"/>
        <v>249.49699859177778</v>
      </c>
      <c r="AG26" s="89"/>
      <c r="AH26" s="89">
        <f t="shared" si="53"/>
        <v>234.13030696698411</v>
      </c>
      <c r="AI26" s="89"/>
      <c r="AJ26" s="89">
        <f t="shared" si="54"/>
        <v>483.62730555876192</v>
      </c>
      <c r="AK26" s="90">
        <f t="shared" si="10"/>
        <v>1998.3148373768597</v>
      </c>
      <c r="AL26" s="90">
        <f t="shared" si="11"/>
        <v>149.87361280326445</v>
      </c>
      <c r="AM26" s="91">
        <f t="shared" si="12"/>
        <v>99.915741868842986</v>
      </c>
      <c r="AN26" s="90">
        <f t="shared" si="13"/>
        <v>19.983148373768596</v>
      </c>
      <c r="AO26" s="91">
        <f t="shared" si="14"/>
        <v>249.78935467210746</v>
      </c>
      <c r="AP26" s="90">
        <f t="shared" si="15"/>
        <v>799.32593495074389</v>
      </c>
      <c r="AQ26" s="91">
        <f t="shared" si="16"/>
        <v>299.7472256065289</v>
      </c>
      <c r="AR26" s="90">
        <f t="shared" si="17"/>
        <v>59.949445121305786</v>
      </c>
      <c r="AS26" s="90">
        <f t="shared" si="18"/>
        <v>3676.8993007734216</v>
      </c>
      <c r="AT26" s="89">
        <f t="shared" si="19"/>
        <v>832.63118224035816</v>
      </c>
      <c r="AU26" s="89">
        <f t="shared" si="20"/>
        <v>306.40827506445191</v>
      </c>
      <c r="AV26" s="89">
        <f t="shared" si="21"/>
        <v>1139.0394573048102</v>
      </c>
      <c r="AW26" s="89">
        <f t="shared" si="22"/>
        <v>12.952040612627794</v>
      </c>
      <c r="AX26" s="89">
        <f t="shared" si="23"/>
        <v>4.7663509454470292</v>
      </c>
      <c r="AY26" s="89">
        <f t="shared" si="24"/>
        <v>17.718391558074824</v>
      </c>
      <c r="AZ26" s="89">
        <f t="shared" si="25"/>
        <v>50.140972699034535</v>
      </c>
      <c r="BA26" s="89">
        <f t="shared" si="26"/>
        <v>4.0112778159227629</v>
      </c>
      <c r="BB26" s="89">
        <f t="shared" si="27"/>
        <v>2.0056389079613814</v>
      </c>
      <c r="BC26" s="89">
        <f t="shared" si="28"/>
        <v>34.970509654095046</v>
      </c>
      <c r="BD26" s="89">
        <f t="shared" si="29"/>
        <v>12.869147552706981</v>
      </c>
      <c r="BE26" s="89">
        <f t="shared" si="30"/>
        <v>429.63769003602476</v>
      </c>
      <c r="BF26" s="89">
        <f t="shared" si="31"/>
        <v>16.652623644807164</v>
      </c>
      <c r="BG26" s="89">
        <f t="shared" si="32"/>
        <v>550.28786031055256</v>
      </c>
      <c r="BH26" s="89">
        <f t="shared" si="33"/>
        <v>1110.1749096538108</v>
      </c>
      <c r="BI26" s="89">
        <f t="shared" si="34"/>
        <v>138.77186370672635</v>
      </c>
      <c r="BJ26" s="89">
        <f t="shared" si="35"/>
        <v>84.234521269982906</v>
      </c>
      <c r="BK26" s="89">
        <f t="shared" si="36"/>
        <v>33.305247289614329</v>
      </c>
      <c r="BL26" s="89">
        <f t="shared" si="37"/>
        <v>0</v>
      </c>
      <c r="BM26" s="89">
        <f t="shared" si="38"/>
        <v>502.86704742660959</v>
      </c>
      <c r="BN26" s="89">
        <f t="shared" si="39"/>
        <v>1869.353589346744</v>
      </c>
      <c r="BO26" s="89">
        <f t="shared" si="40"/>
        <v>7253.2985992936037</v>
      </c>
      <c r="BP26" s="89">
        <f t="shared" si="55"/>
        <v>7253.2985992936028</v>
      </c>
      <c r="BQ26" s="89">
        <f t="shared" si="56"/>
        <v>19578.895691736663</v>
      </c>
      <c r="BR26" s="89">
        <f t="shared" si="41"/>
        <v>1152.9723893364969</v>
      </c>
      <c r="BS26" s="92">
        <f>VLOOKUP(B26,'[1]ISS VIGILANCIA'!$A$1:$B$35,2,FALSE)*100</f>
        <v>2</v>
      </c>
      <c r="BT26" s="93">
        <f t="shared" si="42"/>
        <v>5.65</v>
      </c>
      <c r="BU26" s="94">
        <f t="shared" si="43"/>
        <v>2.1197668256491848</v>
      </c>
      <c r="BV26" s="95">
        <f t="shared" si="44"/>
        <v>468.7850625735731</v>
      </c>
      <c r="BW26" s="94">
        <f t="shared" si="45"/>
        <v>3.1796502384737768</v>
      </c>
      <c r="BX26" s="96">
        <f t="shared" si="46"/>
        <v>703.17759386035948</v>
      </c>
      <c r="BY26" s="94">
        <f t="shared" si="47"/>
        <v>0.68892421833598505</v>
      </c>
      <c r="BZ26" s="89">
        <f t="shared" si="57"/>
        <v>152.35514533641125</v>
      </c>
      <c r="CA26" s="89">
        <f t="shared" si="48"/>
        <v>1383.0672458350841</v>
      </c>
      <c r="CB26" s="89">
        <f t="shared" si="49"/>
        <v>3860.3574369419248</v>
      </c>
      <c r="CC26" s="97">
        <f t="shared" si="50"/>
        <v>23439.253128678589</v>
      </c>
      <c r="CD26" s="100"/>
    </row>
    <row r="27" spans="1:82" s="101" customFormat="1" ht="15" customHeight="1">
      <c r="A27" s="83" t="str">
        <f>[1]CCT!D33</f>
        <v>Sindesp - MG</v>
      </c>
      <c r="B27" s="83" t="str">
        <f>[1]CCT!C33</f>
        <v>São João Del Rei</v>
      </c>
      <c r="C27" s="87">
        <f>[1]CCT!F33</f>
        <v>0</v>
      </c>
      <c r="D27" s="85">
        <f>[1]CCT!E33</f>
        <v>0</v>
      </c>
      <c r="E27" s="86">
        <f t="shared" si="0"/>
        <v>0</v>
      </c>
      <c r="F27" s="87">
        <f>[1]CCT!H33</f>
        <v>2</v>
      </c>
      <c r="G27" s="85">
        <f>[1]CCT!G33</f>
        <v>1602.86</v>
      </c>
      <c r="H27" s="86">
        <f t="shared" si="1"/>
        <v>3205.72</v>
      </c>
      <c r="I27" s="87">
        <f>[1]CCT!J33</f>
        <v>0</v>
      </c>
      <c r="J27" s="85">
        <f>[1]CCT!I33</f>
        <v>0</v>
      </c>
      <c r="K27" s="86">
        <f t="shared" si="2"/>
        <v>0</v>
      </c>
      <c r="L27" s="88">
        <f t="shared" si="3"/>
        <v>2</v>
      </c>
      <c r="M27" s="89">
        <f t="shared" si="4"/>
        <v>3205.72</v>
      </c>
      <c r="N27" s="90"/>
      <c r="O27" s="89">
        <f t="shared" si="5"/>
        <v>961.71599999999989</v>
      </c>
      <c r="P27" s="89">
        <f t="shared" si="6"/>
        <v>0</v>
      </c>
      <c r="Q27" s="89"/>
      <c r="R27" s="90"/>
      <c r="S27" s="89">
        <f>((D27+D27*$O$2)/220*20*C27)+((G27+G27*$O$2)/220*15.5*F27)+(((J27+J27*$O$2+(J27+J27*$O$2)/220*$P$2*7*15.5)/220*15.5)*I27)</f>
        <v>293.61480909090909</v>
      </c>
      <c r="T27" s="89">
        <f t="shared" si="51"/>
        <v>94.714454545454558</v>
      </c>
      <c r="U27" s="89">
        <f t="shared" si="8"/>
        <v>4555.7652636363637</v>
      </c>
      <c r="V27" s="89">
        <f>VLOOKUP('Resumo Geral imposto cl'!A27,[1]PARÂMETRO!$B$2:$I$4,2,FALSE)*L27</f>
        <v>225.8</v>
      </c>
      <c r="W27" s="89">
        <f>(((VLOOKUP(A27,[1]PARÂMETRO!$B$2:$I$4,3,FALSE)*20)-(VLOOKUP(A27,[1]PARÂMETRO!$B$2:$I$4,3,FALSE)*20)*10%)*C27+((VLOOKUP(A27,[1]PARÂMETRO!$B$2:$IL$4,3,FALSE)*15.5)-(VLOOKUP(A27,[1]PARÂMETRO!$B$2:$I$4,3,FALSE)*15.5*10%))*F27+((VLOOKUP(A27,[1]PARÂMETRO!$B$2:$I$4,3,FALSE)*15.5)-(VLOOKUP(A27,[1]PARÂMETRO!$B$2:$I$4,3,FALSE)*15.5)*10%)*I27)</f>
        <v>446.12099999999998</v>
      </c>
      <c r="X27" s="89">
        <f>(VLOOKUP(B27,[1]PARÂMETRO!$B$9:$E$42,4,FALSE)*(2*20*C27))-(IF(E27*6%&lt;=(VLOOKUP(B27,[1]PARÂMETRO!$B$9:$E$42,4,FALSE)*(2*20*C27)),E27*6%,VLOOKUP(B27,[1]PARÂMETRO!$B$9:$E$42,4,FALSE)*(2*20*C27)))+(VLOOKUP(B27,[1]PARÂMETRO!$B$9:$E$42,4,FALSE)*(2*15.5*F27))-(IF(H27*6%&lt;=(VLOOKUP(B27,[1]PARÂMETRO!$B$9:$E$42,4,FALSE)*(2*15.5*F27)),H27*6%,VLOOKUP(B27,[1]PARÂMETRO!$B$9:$E$42,4,FALSE)*(2*15.5*F27)))+(VLOOKUP(B27,[1]PARÂMETRO!$B$9:$E$42,4,FALSE)*(2*15.5*I27))-(IF(K27*6%&lt;=(VLOOKUP(B27,[1]PARÂMETRO!$B$9:$E$42,4,FALSE)*(2*15.5*I27)),K27*6%,VLOOKUP(B27,[1]PARÂMETRO!$B$9:$E$42,4,FALSE)*(2*15.5*I27)))</f>
        <v>37.056800000000038</v>
      </c>
      <c r="Y27" s="89">
        <f>VLOOKUP(A27,[1]PARÂMETRO!$B$2:$I$4,4,FALSE)*L27</f>
        <v>182.16</v>
      </c>
      <c r="Z27" s="89">
        <f>VLOOKUP(A27,[1]PARÂMETRO!$B$2:$I$4,5,FALSE)*L27</f>
        <v>34.06</v>
      </c>
      <c r="AA27" s="89">
        <f>VLOOKUP(A27,[1]PARÂMETRO!$B$2:$I$4,6,FALSE)</f>
        <v>0</v>
      </c>
      <c r="AB27" s="89">
        <f>VLOOKUP($A27,[1]PARÂMETRO!$B$2:$I$4,7,FALSE)</f>
        <v>0</v>
      </c>
      <c r="AC27" s="89">
        <f>VLOOKUP($A27,[1]PARÂMETRO!$B$2:$I$4,8,FALSE)</f>
        <v>0</v>
      </c>
      <c r="AD27" s="89"/>
      <c r="AE27" s="89">
        <f>SUM(V27:AD27)</f>
        <v>925.19780000000014</v>
      </c>
      <c r="AF27" s="89">
        <f t="shared" si="52"/>
        <v>124.74849929588889</v>
      </c>
      <c r="AG27" s="89"/>
      <c r="AH27" s="89">
        <f t="shared" si="53"/>
        <v>117.06515348349205</v>
      </c>
      <c r="AI27" s="89"/>
      <c r="AJ27" s="89">
        <f t="shared" si="54"/>
        <v>241.81365277938096</v>
      </c>
      <c r="AK27" s="90">
        <f t="shared" si="10"/>
        <v>911.15305272727278</v>
      </c>
      <c r="AL27" s="90">
        <f t="shared" si="11"/>
        <v>68.336478954545456</v>
      </c>
      <c r="AM27" s="91">
        <f t="shared" si="12"/>
        <v>45.557652636363635</v>
      </c>
      <c r="AN27" s="90">
        <f t="shared" si="13"/>
        <v>9.1115305272727269</v>
      </c>
      <c r="AO27" s="91">
        <f t="shared" si="14"/>
        <v>113.8941315909091</v>
      </c>
      <c r="AP27" s="90">
        <f t="shared" si="15"/>
        <v>364.46122109090908</v>
      </c>
      <c r="AQ27" s="91">
        <f t="shared" si="16"/>
        <v>136.67295790909091</v>
      </c>
      <c r="AR27" s="90">
        <f t="shared" si="17"/>
        <v>27.334591581818181</v>
      </c>
      <c r="AS27" s="90">
        <f t="shared" si="18"/>
        <v>1676.5216170181818</v>
      </c>
      <c r="AT27" s="89">
        <f t="shared" si="19"/>
        <v>379.64710530303029</v>
      </c>
      <c r="AU27" s="89">
        <f t="shared" si="20"/>
        <v>139.7101347515152</v>
      </c>
      <c r="AV27" s="89">
        <f t="shared" si="21"/>
        <v>519.35724005454551</v>
      </c>
      <c r="AW27" s="89">
        <f t="shared" si="22"/>
        <v>5.9056216380471378</v>
      </c>
      <c r="AX27" s="89">
        <f t="shared" si="23"/>
        <v>2.1732687628013472</v>
      </c>
      <c r="AY27" s="89">
        <f t="shared" si="24"/>
        <v>8.0788904008484845</v>
      </c>
      <c r="AZ27" s="89">
        <f t="shared" si="25"/>
        <v>22.862313528838737</v>
      </c>
      <c r="BA27" s="89">
        <f t="shared" si="26"/>
        <v>1.828985082307099</v>
      </c>
      <c r="BB27" s="89">
        <f t="shared" si="27"/>
        <v>0.9144925411535495</v>
      </c>
      <c r="BC27" s="89">
        <f t="shared" si="28"/>
        <v>15.945178422727276</v>
      </c>
      <c r="BD27" s="89">
        <f t="shared" si="29"/>
        <v>5.8678256595636391</v>
      </c>
      <c r="BE27" s="89">
        <f t="shared" si="30"/>
        <v>195.89790633636363</v>
      </c>
      <c r="BF27" s="89">
        <f t="shared" si="31"/>
        <v>7.5929421060606064</v>
      </c>
      <c r="BG27" s="89">
        <f t="shared" si="32"/>
        <v>250.90964367701454</v>
      </c>
      <c r="BH27" s="89">
        <f t="shared" si="33"/>
        <v>506.19614040404036</v>
      </c>
      <c r="BI27" s="89">
        <f t="shared" si="34"/>
        <v>63.274517550505045</v>
      </c>
      <c r="BJ27" s="89">
        <f t="shared" si="35"/>
        <v>38.40763215315657</v>
      </c>
      <c r="BK27" s="89">
        <f t="shared" si="36"/>
        <v>15.185884212121213</v>
      </c>
      <c r="BL27" s="89">
        <f t="shared" si="37"/>
        <v>0</v>
      </c>
      <c r="BM27" s="89">
        <f t="shared" si="38"/>
        <v>229.287616149695</v>
      </c>
      <c r="BN27" s="89">
        <f t="shared" si="39"/>
        <v>852.35179046951816</v>
      </c>
      <c r="BO27" s="89">
        <f t="shared" si="40"/>
        <v>3307.2191816201089</v>
      </c>
      <c r="BP27" s="89">
        <f t="shared" si="55"/>
        <v>3307.2191816201084</v>
      </c>
      <c r="BQ27" s="89">
        <f t="shared" si="56"/>
        <v>9029.9958980358533</v>
      </c>
      <c r="BR27" s="89">
        <f t="shared" si="41"/>
        <v>576.48619466824846</v>
      </c>
      <c r="BS27" s="92">
        <f>VLOOKUP(B27,'[1]ISS VIGILANCIA'!$A$1:$B$35,2,FALSE)*100</f>
        <v>5</v>
      </c>
      <c r="BT27" s="93">
        <f t="shared" si="42"/>
        <v>8.65</v>
      </c>
      <c r="BU27" s="94">
        <f t="shared" si="43"/>
        <v>5.473453749315822</v>
      </c>
      <c r="BV27" s="95">
        <f t="shared" si="44"/>
        <v>563.65712729182542</v>
      </c>
      <c r="BW27" s="94">
        <f t="shared" si="45"/>
        <v>3.2840722495894927</v>
      </c>
      <c r="BX27" s="96">
        <f t="shared" si="46"/>
        <v>338.19427637509523</v>
      </c>
      <c r="BY27" s="94">
        <f t="shared" si="47"/>
        <v>0.71154898741105688</v>
      </c>
      <c r="BZ27" s="89">
        <f t="shared" si="57"/>
        <v>73.275426547937315</v>
      </c>
      <c r="CA27" s="89">
        <f t="shared" si="48"/>
        <v>691.53362291754206</v>
      </c>
      <c r="CB27" s="89">
        <f t="shared" si="49"/>
        <v>2243.1466478006487</v>
      </c>
      <c r="CC27" s="97">
        <f t="shared" si="50"/>
        <v>11273.142545836501</v>
      </c>
      <c r="CD27" s="100"/>
    </row>
    <row r="28" spans="1:82" s="101" customFormat="1" ht="15" customHeight="1">
      <c r="A28" s="83" t="str">
        <f>[1]CCT!D34</f>
        <v>Sindesp - MG</v>
      </c>
      <c r="B28" s="83" t="str">
        <f>[1]CCT!C34</f>
        <v>São Lourenço</v>
      </c>
      <c r="C28" s="87">
        <f>[1]CCT!F34</f>
        <v>0</v>
      </c>
      <c r="D28" s="85">
        <f>[1]CCT!E34</f>
        <v>0</v>
      </c>
      <c r="E28" s="86">
        <f t="shared" si="0"/>
        <v>0</v>
      </c>
      <c r="F28" s="87">
        <f>[1]CCT!H34</f>
        <v>2</v>
      </c>
      <c r="G28" s="85">
        <f>[1]CCT!G34</f>
        <v>1602.86</v>
      </c>
      <c r="H28" s="86">
        <f t="shared" si="1"/>
        <v>3205.72</v>
      </c>
      <c r="I28" s="87">
        <f>[1]CCT!J34</f>
        <v>0</v>
      </c>
      <c r="J28" s="85">
        <f>[1]CCT!I34</f>
        <v>0</v>
      </c>
      <c r="K28" s="86">
        <f t="shared" si="2"/>
        <v>0</v>
      </c>
      <c r="L28" s="88">
        <f t="shared" si="3"/>
        <v>2</v>
      </c>
      <c r="M28" s="89">
        <f t="shared" si="4"/>
        <v>3205.72</v>
      </c>
      <c r="N28" s="90"/>
      <c r="O28" s="89">
        <f t="shared" si="5"/>
        <v>961.71599999999989</v>
      </c>
      <c r="P28" s="89">
        <f t="shared" si="6"/>
        <v>0</v>
      </c>
      <c r="Q28" s="89"/>
      <c r="R28" s="90"/>
      <c r="S28" s="89">
        <f t="shared" ref="S28:S35" si="58">((D28+D28*$O$2)/220*20*C28)+((G28+G28*$O$2)/220*15.5*F28)+(((J28+J28*$O$2+(J28+J28*$O$2)/220*$P$2*7*15.5)/220*15.5)*I28)</f>
        <v>293.61480909090909</v>
      </c>
      <c r="T28" s="89">
        <f t="shared" si="51"/>
        <v>94.714454545454558</v>
      </c>
      <c r="U28" s="89">
        <f t="shared" si="8"/>
        <v>4555.7652636363637</v>
      </c>
      <c r="V28" s="89">
        <f>VLOOKUP('Resumo Geral imposto cl'!A28,[1]PARÂMETRO!$B$2:$I$4,2,FALSE)*L28</f>
        <v>225.8</v>
      </c>
      <c r="W28" s="89">
        <f>(((VLOOKUP(A28,[1]PARÂMETRO!$B$2:$I$4,3,FALSE)*20)-(VLOOKUP(A28,[1]PARÂMETRO!$B$2:$I$4,3,FALSE)*20)*10%)*C28+((VLOOKUP(A28,[1]PARÂMETRO!$B$2:$IL$4,3,FALSE)*15.5)-(VLOOKUP(A28,[1]PARÂMETRO!$B$2:$I$4,3,FALSE)*15.5*10%))*F28+((VLOOKUP(A28,[1]PARÂMETRO!$B$2:$I$4,3,FALSE)*15.5)-(VLOOKUP(A28,[1]PARÂMETRO!$B$2:$I$4,3,FALSE)*15.5)*10%)*I28)</f>
        <v>446.12099999999998</v>
      </c>
      <c r="X28" s="89">
        <f>(VLOOKUP(B28,[1]PARÂMETRO!$B$9:$E$42,4,FALSE)*(2*20*C28))-(IF(E28*6%&lt;=(VLOOKUP(B28,[1]PARÂMETRO!$B$9:$E$42,4,FALSE)*(2*20*C28)),E28*6%,VLOOKUP(B28,[1]PARÂMETRO!$B$9:$E$42,4,FALSE)*(2*20*C28)))+(VLOOKUP(B28,[1]PARÂMETRO!$B$9:$E$42,4,FALSE)*(2*15.5*F28))-(IF(H28*6%&lt;=(VLOOKUP(B28,[1]PARÂMETRO!$B$9:$E$42,4,FALSE)*(2*15.5*F28)),H28*6%,VLOOKUP(B28,[1]PARÂMETRO!$B$9:$E$42,4,FALSE)*(2*15.5*F28)))+(VLOOKUP(B28,[1]PARÂMETRO!$B$9:$E$42,4,FALSE)*(2*15.5*I28))-(IF(K28*6%&lt;=(VLOOKUP(B28,[1]PARÂMETRO!$B$9:$E$42,4,FALSE)*(2*15.5*I28)),K28*6%,VLOOKUP(B28,[1]PARÂMETRO!$B$9:$E$42,4,FALSE)*(2*15.5*I28)))</f>
        <v>37.056800000000038</v>
      </c>
      <c r="Y28" s="89">
        <f>VLOOKUP(A28,[1]PARÂMETRO!$B$2:$I$4,4,FALSE)*L28</f>
        <v>182.16</v>
      </c>
      <c r="Z28" s="89">
        <f>VLOOKUP(A28,[1]PARÂMETRO!$B$2:$I$4,5,FALSE)*L28</f>
        <v>34.06</v>
      </c>
      <c r="AA28" s="89">
        <f>VLOOKUP(A28,[1]PARÂMETRO!$B$2:$I$4,6,FALSE)</f>
        <v>0</v>
      </c>
      <c r="AB28" s="89">
        <f>VLOOKUP($A28,[1]PARÂMETRO!$B$2:$I$4,7,FALSE)</f>
        <v>0</v>
      </c>
      <c r="AC28" s="89">
        <f>VLOOKUP($A28,[1]PARÂMETRO!$B$2:$I$4,8,FALSE)</f>
        <v>0</v>
      </c>
      <c r="AD28" s="89"/>
      <c r="AE28" s="89">
        <f t="shared" ref="AE28" si="59">SUM(V28:AD28)</f>
        <v>925.19780000000014</v>
      </c>
      <c r="AF28" s="89">
        <f t="shared" si="52"/>
        <v>124.74849929588889</v>
      </c>
      <c r="AG28" s="89"/>
      <c r="AH28" s="89">
        <f t="shared" si="53"/>
        <v>117.06515348349205</v>
      </c>
      <c r="AI28" s="89"/>
      <c r="AJ28" s="89">
        <f t="shared" si="54"/>
        <v>241.81365277938096</v>
      </c>
      <c r="AK28" s="90">
        <f t="shared" si="10"/>
        <v>911.15305272727278</v>
      </c>
      <c r="AL28" s="90">
        <f t="shared" si="11"/>
        <v>68.336478954545456</v>
      </c>
      <c r="AM28" s="91">
        <f t="shared" si="12"/>
        <v>45.557652636363635</v>
      </c>
      <c r="AN28" s="90">
        <f t="shared" si="13"/>
        <v>9.1115305272727269</v>
      </c>
      <c r="AO28" s="91">
        <f t="shared" si="14"/>
        <v>113.8941315909091</v>
      </c>
      <c r="AP28" s="90">
        <f t="shared" si="15"/>
        <v>364.46122109090908</v>
      </c>
      <c r="AQ28" s="91">
        <f t="shared" si="16"/>
        <v>136.67295790909091</v>
      </c>
      <c r="AR28" s="90">
        <f t="shared" si="17"/>
        <v>27.334591581818181</v>
      </c>
      <c r="AS28" s="90">
        <f t="shared" si="18"/>
        <v>1676.5216170181818</v>
      </c>
      <c r="AT28" s="89">
        <f t="shared" si="19"/>
        <v>379.64710530303029</v>
      </c>
      <c r="AU28" s="89">
        <f t="shared" si="20"/>
        <v>139.7101347515152</v>
      </c>
      <c r="AV28" s="89">
        <f t="shared" si="21"/>
        <v>519.35724005454551</v>
      </c>
      <c r="AW28" s="89">
        <f t="shared" si="22"/>
        <v>5.9056216380471378</v>
      </c>
      <c r="AX28" s="89">
        <f t="shared" si="23"/>
        <v>2.1732687628013472</v>
      </c>
      <c r="AY28" s="89">
        <f t="shared" si="24"/>
        <v>8.0788904008484845</v>
      </c>
      <c r="AZ28" s="89">
        <f t="shared" si="25"/>
        <v>22.862313528838737</v>
      </c>
      <c r="BA28" s="89">
        <f t="shared" si="26"/>
        <v>1.828985082307099</v>
      </c>
      <c r="BB28" s="89">
        <f t="shared" si="27"/>
        <v>0.9144925411535495</v>
      </c>
      <c r="BC28" s="89">
        <f t="shared" si="28"/>
        <v>15.945178422727276</v>
      </c>
      <c r="BD28" s="89">
        <f t="shared" si="29"/>
        <v>5.8678256595636391</v>
      </c>
      <c r="BE28" s="89">
        <f t="shared" si="30"/>
        <v>195.89790633636363</v>
      </c>
      <c r="BF28" s="89">
        <f t="shared" si="31"/>
        <v>7.5929421060606064</v>
      </c>
      <c r="BG28" s="89">
        <f t="shared" si="32"/>
        <v>250.90964367701454</v>
      </c>
      <c r="BH28" s="89">
        <f t="shared" si="33"/>
        <v>506.19614040404036</v>
      </c>
      <c r="BI28" s="89">
        <f t="shared" si="34"/>
        <v>63.274517550505045</v>
      </c>
      <c r="BJ28" s="89">
        <f t="shared" si="35"/>
        <v>38.40763215315657</v>
      </c>
      <c r="BK28" s="89">
        <f t="shared" si="36"/>
        <v>15.185884212121213</v>
      </c>
      <c r="BL28" s="89">
        <f t="shared" si="37"/>
        <v>0</v>
      </c>
      <c r="BM28" s="89">
        <f t="shared" si="38"/>
        <v>229.287616149695</v>
      </c>
      <c r="BN28" s="89">
        <f t="shared" si="39"/>
        <v>852.35179046951816</v>
      </c>
      <c r="BO28" s="89">
        <f t="shared" si="40"/>
        <v>3307.2191816201089</v>
      </c>
      <c r="BP28" s="89">
        <f t="shared" si="55"/>
        <v>3307.2191816201084</v>
      </c>
      <c r="BQ28" s="89">
        <f t="shared" si="56"/>
        <v>9029.9958980358533</v>
      </c>
      <c r="BR28" s="89">
        <f t="shared" si="41"/>
        <v>576.48619466824846</v>
      </c>
      <c r="BS28" s="92">
        <f>VLOOKUP(B28,'[1]ISS VIGILANCIA'!$A$1:$B$35,2,FALSE)*100</f>
        <v>3</v>
      </c>
      <c r="BT28" s="93">
        <f t="shared" si="42"/>
        <v>6.65</v>
      </c>
      <c r="BU28" s="94">
        <f t="shared" si="43"/>
        <v>3.2137118371719318</v>
      </c>
      <c r="BV28" s="95">
        <f t="shared" si="44"/>
        <v>330.94855004675861</v>
      </c>
      <c r="BW28" s="94">
        <f t="shared" si="45"/>
        <v>3.2137118371719318</v>
      </c>
      <c r="BX28" s="96">
        <f t="shared" si="46"/>
        <v>330.94855004675861</v>
      </c>
      <c r="BY28" s="94">
        <f t="shared" si="47"/>
        <v>0.69630423138725195</v>
      </c>
      <c r="BZ28" s="89">
        <f t="shared" si="57"/>
        <v>71.705519176797708</v>
      </c>
      <c r="CA28" s="89">
        <f t="shared" si="48"/>
        <v>691.53362291754206</v>
      </c>
      <c r="CB28" s="89">
        <f t="shared" si="49"/>
        <v>2001.6224368561054</v>
      </c>
      <c r="CC28" s="97">
        <f t="shared" si="50"/>
        <v>11031.618334891959</v>
      </c>
      <c r="CD28" s="100"/>
    </row>
    <row r="29" spans="1:82" s="101" customFormat="1" ht="15" customHeight="1">
      <c r="A29" s="83" t="str">
        <f>[1]CCT!D35</f>
        <v>Sindesp - MG</v>
      </c>
      <c r="B29" s="83" t="str">
        <f>[1]CCT!C35</f>
        <v>São Sebastião do Paraíso</v>
      </c>
      <c r="C29" s="87">
        <f>[1]CCT!F35</f>
        <v>0</v>
      </c>
      <c r="D29" s="85">
        <f>[1]CCT!E35</f>
        <v>0</v>
      </c>
      <c r="E29" s="86">
        <f t="shared" si="0"/>
        <v>0</v>
      </c>
      <c r="F29" s="87">
        <f>[1]CCT!H35</f>
        <v>2</v>
      </c>
      <c r="G29" s="85">
        <f>[1]CCT!G35</f>
        <v>1602.86</v>
      </c>
      <c r="H29" s="86">
        <f t="shared" si="1"/>
        <v>3205.72</v>
      </c>
      <c r="I29" s="87">
        <f>[1]CCT!J35</f>
        <v>0</v>
      </c>
      <c r="J29" s="85">
        <f>[1]CCT!I35</f>
        <v>0</v>
      </c>
      <c r="K29" s="86">
        <f t="shared" si="2"/>
        <v>0</v>
      </c>
      <c r="L29" s="88">
        <f t="shared" si="3"/>
        <v>2</v>
      </c>
      <c r="M29" s="89">
        <f t="shared" si="4"/>
        <v>3205.72</v>
      </c>
      <c r="N29" s="90"/>
      <c r="O29" s="89">
        <f t="shared" si="5"/>
        <v>961.71599999999989</v>
      </c>
      <c r="P29" s="89">
        <f t="shared" si="6"/>
        <v>0</v>
      </c>
      <c r="Q29" s="89"/>
      <c r="R29" s="90"/>
      <c r="S29" s="89">
        <f t="shared" si="58"/>
        <v>293.61480909090909</v>
      </c>
      <c r="T29" s="89">
        <f t="shared" si="51"/>
        <v>94.714454545454558</v>
      </c>
      <c r="U29" s="89">
        <f t="shared" si="8"/>
        <v>4555.7652636363637</v>
      </c>
      <c r="V29" s="89">
        <f>VLOOKUP('Resumo Geral imposto cl'!A29,[1]PARÂMETRO!$B$2:$I$4,2,FALSE)*L29</f>
        <v>225.8</v>
      </c>
      <c r="W29" s="89">
        <f>(((VLOOKUP(A29,[1]PARÂMETRO!$B$2:$I$4,3,FALSE)*20)-(VLOOKUP(A29,[1]PARÂMETRO!$B$2:$I$4,3,FALSE)*20)*10%)*C29+((VLOOKUP(A29,[1]PARÂMETRO!$B$2:$IL$4,3,FALSE)*15.5)-(VLOOKUP(A29,[1]PARÂMETRO!$B$2:$I$4,3,FALSE)*15.5*10%))*F29+((VLOOKUP(A29,[1]PARÂMETRO!$B$2:$I$4,3,FALSE)*15.5)-(VLOOKUP(A29,[1]PARÂMETRO!$B$2:$I$4,3,FALSE)*15.5)*10%)*I29)</f>
        <v>446.12099999999998</v>
      </c>
      <c r="X29" s="89">
        <f>(VLOOKUP(B29,[1]PARÂMETRO!$B$9:$E$42,4,FALSE)*(2*20*C29))-(IF(E29*6%&lt;=(VLOOKUP(B29,[1]PARÂMETRO!$B$9:$E$42,4,FALSE)*(2*20*C29)),E29*6%,VLOOKUP(B29,[1]PARÂMETRO!$B$9:$E$42,4,FALSE)*(2*20*C29)))+(VLOOKUP(B29,[1]PARÂMETRO!$B$9:$E$42,4,FALSE)*(2*15.5*F29))-(IF(H29*6%&lt;=(VLOOKUP(B29,[1]PARÂMETRO!$B$9:$E$42,4,FALSE)*(2*15.5*F29)),H29*6%,VLOOKUP(B29,[1]PARÂMETRO!$B$9:$E$42,4,FALSE)*(2*15.5*F29)))+(VLOOKUP(B29,[1]PARÂMETRO!$B$9:$E$42,4,FALSE)*(2*15.5*I29))-(IF(K29*6%&lt;=(VLOOKUP(B29,[1]PARÂMETRO!$B$9:$E$42,4,FALSE)*(2*15.5*I29)),K29*6%,VLOOKUP(B29,[1]PARÂMETRO!$B$9:$E$42,4,FALSE)*(2*15.5*I29)))</f>
        <v>37.056800000000038</v>
      </c>
      <c r="Y29" s="89">
        <f>VLOOKUP(A29,[1]PARÂMETRO!$B$2:$I$4,4,FALSE)*L29</f>
        <v>182.16</v>
      </c>
      <c r="Z29" s="89">
        <f>VLOOKUP(A29,[1]PARÂMETRO!$B$2:$I$4,5,FALSE)*L29</f>
        <v>34.06</v>
      </c>
      <c r="AA29" s="89">
        <f>VLOOKUP(A29,[1]PARÂMETRO!$B$2:$I$4,6,FALSE)</f>
        <v>0</v>
      </c>
      <c r="AB29" s="89">
        <f>VLOOKUP($A29,[1]PARÂMETRO!$B$2:$I$4,7,FALSE)</f>
        <v>0</v>
      </c>
      <c r="AC29" s="89">
        <f>VLOOKUP($A29,[1]PARÂMETRO!$B$2:$I$4,8,FALSE)</f>
        <v>0</v>
      </c>
      <c r="AD29" s="89"/>
      <c r="AE29" s="89">
        <f t="shared" si="9"/>
        <v>925.19780000000014</v>
      </c>
      <c r="AF29" s="89">
        <f t="shared" si="52"/>
        <v>124.74849929588889</v>
      </c>
      <c r="AG29" s="89"/>
      <c r="AH29" s="89">
        <f t="shared" si="53"/>
        <v>117.06515348349205</v>
      </c>
      <c r="AI29" s="89"/>
      <c r="AJ29" s="89">
        <f t="shared" si="54"/>
        <v>241.81365277938096</v>
      </c>
      <c r="AK29" s="90">
        <f t="shared" si="10"/>
        <v>911.15305272727278</v>
      </c>
      <c r="AL29" s="90">
        <f t="shared" si="11"/>
        <v>68.336478954545456</v>
      </c>
      <c r="AM29" s="91">
        <f t="shared" si="12"/>
        <v>45.557652636363635</v>
      </c>
      <c r="AN29" s="90">
        <f t="shared" si="13"/>
        <v>9.1115305272727269</v>
      </c>
      <c r="AO29" s="91">
        <f t="shared" si="14"/>
        <v>113.8941315909091</v>
      </c>
      <c r="AP29" s="90">
        <f t="shared" si="15"/>
        <v>364.46122109090908</v>
      </c>
      <c r="AQ29" s="91">
        <f t="shared" si="16"/>
        <v>136.67295790909091</v>
      </c>
      <c r="AR29" s="90">
        <f t="shared" si="17"/>
        <v>27.334591581818181</v>
      </c>
      <c r="AS29" s="90">
        <f t="shared" si="18"/>
        <v>1676.5216170181818</v>
      </c>
      <c r="AT29" s="89">
        <f t="shared" si="19"/>
        <v>379.64710530303029</v>
      </c>
      <c r="AU29" s="89">
        <f t="shared" si="20"/>
        <v>139.7101347515152</v>
      </c>
      <c r="AV29" s="89">
        <f t="shared" si="21"/>
        <v>519.35724005454551</v>
      </c>
      <c r="AW29" s="89">
        <f t="shared" si="22"/>
        <v>5.9056216380471378</v>
      </c>
      <c r="AX29" s="89">
        <f t="shared" si="23"/>
        <v>2.1732687628013472</v>
      </c>
      <c r="AY29" s="89">
        <f t="shared" si="24"/>
        <v>8.0788904008484845</v>
      </c>
      <c r="AZ29" s="89">
        <f t="shared" si="25"/>
        <v>22.862313528838737</v>
      </c>
      <c r="BA29" s="89">
        <f t="shared" si="26"/>
        <v>1.828985082307099</v>
      </c>
      <c r="BB29" s="89">
        <f t="shared" si="27"/>
        <v>0.9144925411535495</v>
      </c>
      <c r="BC29" s="89">
        <f t="shared" si="28"/>
        <v>15.945178422727276</v>
      </c>
      <c r="BD29" s="89">
        <f t="shared" si="29"/>
        <v>5.8678256595636391</v>
      </c>
      <c r="BE29" s="89">
        <f t="shared" si="30"/>
        <v>195.89790633636363</v>
      </c>
      <c r="BF29" s="89">
        <f t="shared" si="31"/>
        <v>7.5929421060606064</v>
      </c>
      <c r="BG29" s="89">
        <f t="shared" si="32"/>
        <v>250.90964367701454</v>
      </c>
      <c r="BH29" s="89">
        <f t="shared" si="33"/>
        <v>506.19614040404036</v>
      </c>
      <c r="BI29" s="89">
        <f t="shared" si="34"/>
        <v>63.274517550505045</v>
      </c>
      <c r="BJ29" s="89">
        <f t="shared" si="35"/>
        <v>38.40763215315657</v>
      </c>
      <c r="BK29" s="89">
        <f t="shared" si="36"/>
        <v>15.185884212121213</v>
      </c>
      <c r="BL29" s="89">
        <f t="shared" si="37"/>
        <v>0</v>
      </c>
      <c r="BM29" s="89">
        <f t="shared" si="38"/>
        <v>229.287616149695</v>
      </c>
      <c r="BN29" s="89">
        <f t="shared" si="39"/>
        <v>852.35179046951816</v>
      </c>
      <c r="BO29" s="89">
        <f t="shared" si="40"/>
        <v>3307.2191816201089</v>
      </c>
      <c r="BP29" s="89">
        <f t="shared" si="55"/>
        <v>3307.2191816201084</v>
      </c>
      <c r="BQ29" s="89">
        <f t="shared" si="56"/>
        <v>9029.9958980358533</v>
      </c>
      <c r="BR29" s="89">
        <f t="shared" si="41"/>
        <v>576.48619466824846</v>
      </c>
      <c r="BS29" s="92">
        <f>VLOOKUP(B29,'[1]ISS VIGILANCIA'!$A$1:$B$35,2,FALSE)*100</f>
        <v>3</v>
      </c>
      <c r="BT29" s="93">
        <f t="shared" si="42"/>
        <v>6.65</v>
      </c>
      <c r="BU29" s="94">
        <f t="shared" si="43"/>
        <v>3.2137118371719318</v>
      </c>
      <c r="BV29" s="95">
        <f t="shared" si="44"/>
        <v>330.94855004675861</v>
      </c>
      <c r="BW29" s="94">
        <f t="shared" si="45"/>
        <v>3.2137118371719318</v>
      </c>
      <c r="BX29" s="96">
        <f t="shared" si="46"/>
        <v>330.94855004675861</v>
      </c>
      <c r="BY29" s="94">
        <f t="shared" si="47"/>
        <v>0.69630423138725195</v>
      </c>
      <c r="BZ29" s="89">
        <f t="shared" si="57"/>
        <v>71.705519176797708</v>
      </c>
      <c r="CA29" s="89">
        <f t="shared" si="48"/>
        <v>691.53362291754206</v>
      </c>
      <c r="CB29" s="89">
        <f t="shared" si="49"/>
        <v>2001.6224368561054</v>
      </c>
      <c r="CC29" s="97">
        <f t="shared" si="50"/>
        <v>11031.618334891959</v>
      </c>
      <c r="CD29" s="100"/>
    </row>
    <row r="30" spans="1:82" s="101" customFormat="1" ht="15" customHeight="1">
      <c r="A30" s="83" t="str">
        <f>[1]CCT!D36</f>
        <v>Sindesp - MG</v>
      </c>
      <c r="B30" s="83" t="str">
        <f>[1]CCT!C36</f>
        <v>Sete Lagoas</v>
      </c>
      <c r="C30" s="87">
        <f>[1]CCT!F36</f>
        <v>0</v>
      </c>
      <c r="D30" s="85">
        <f>[1]CCT!E36</f>
        <v>0</v>
      </c>
      <c r="E30" s="86">
        <f t="shared" si="0"/>
        <v>0</v>
      </c>
      <c r="F30" s="87">
        <f>[1]CCT!H36</f>
        <v>2</v>
      </c>
      <c r="G30" s="85">
        <f>[1]CCT!G36</f>
        <v>1602.86</v>
      </c>
      <c r="H30" s="86">
        <f t="shared" si="1"/>
        <v>3205.72</v>
      </c>
      <c r="I30" s="87">
        <f>[1]CCT!J36</f>
        <v>0</v>
      </c>
      <c r="J30" s="85">
        <f>[1]CCT!I36</f>
        <v>0</v>
      </c>
      <c r="K30" s="86">
        <f t="shared" si="2"/>
        <v>0</v>
      </c>
      <c r="L30" s="88">
        <f t="shared" si="3"/>
        <v>2</v>
      </c>
      <c r="M30" s="89">
        <f t="shared" si="4"/>
        <v>3205.72</v>
      </c>
      <c r="N30" s="90"/>
      <c r="O30" s="89">
        <f t="shared" si="5"/>
        <v>961.71599999999989</v>
      </c>
      <c r="P30" s="89">
        <f t="shared" si="6"/>
        <v>0</v>
      </c>
      <c r="Q30" s="89"/>
      <c r="R30" s="90"/>
      <c r="S30" s="89">
        <f t="shared" si="58"/>
        <v>293.61480909090909</v>
      </c>
      <c r="T30" s="89">
        <f t="shared" si="51"/>
        <v>94.714454545454558</v>
      </c>
      <c r="U30" s="89">
        <f t="shared" si="8"/>
        <v>4555.7652636363637</v>
      </c>
      <c r="V30" s="89">
        <f>VLOOKUP('Resumo Geral imposto cl'!A30,[1]PARÂMETRO!$B$2:$I$4,2,FALSE)*L30</f>
        <v>225.8</v>
      </c>
      <c r="W30" s="89">
        <f>(((VLOOKUP(A30,[1]PARÂMETRO!$B$2:$I$4,3,FALSE)*20)-(VLOOKUP(A30,[1]PARÂMETRO!$B$2:$I$4,3,FALSE)*20)*10%)*C30+((VLOOKUP(A30,[1]PARÂMETRO!$B$2:$IL$4,3,FALSE)*15.5)-(VLOOKUP(A30,[1]PARÂMETRO!$B$2:$I$4,3,FALSE)*15.5*10%))*F30+((VLOOKUP(A30,[1]PARÂMETRO!$B$2:$I$4,3,FALSE)*15.5)-(VLOOKUP(A30,[1]PARÂMETRO!$B$2:$I$4,3,FALSE)*15.5)*10%)*I30)</f>
        <v>446.12099999999998</v>
      </c>
      <c r="X30" s="89">
        <f>(VLOOKUP(B30,[1]PARÂMETRO!$B$9:$E$42,4,FALSE)*(2*20*C30))-(IF(E30*6%&lt;=(VLOOKUP(B30,[1]PARÂMETRO!$B$9:$E$42,4,FALSE)*(2*20*C30)),E30*6%,VLOOKUP(B30,[1]PARÂMETRO!$B$9:$E$42,4,FALSE)*(2*20*C30)))+(VLOOKUP(B30,[1]PARÂMETRO!$B$9:$E$42,4,FALSE)*(2*15.5*F30))-(IF(H30*6%&lt;=(VLOOKUP(B30,[1]PARÂMETRO!$B$9:$E$42,4,FALSE)*(2*15.5*F30)),H30*6%,VLOOKUP(B30,[1]PARÂMETRO!$B$9:$E$42,4,FALSE)*(2*15.5*F30)))+(VLOOKUP(B30,[1]PARÂMETRO!$B$9:$E$42,4,FALSE)*(2*15.5*I30))-(IF(K30*6%&lt;=(VLOOKUP(B30,[1]PARÂMETRO!$B$9:$E$42,4,FALSE)*(2*15.5*I30)),K30*6%,VLOOKUP(B30,[1]PARÂMETRO!$B$9:$E$42,4,FALSE)*(2*15.5*I30)))</f>
        <v>37.056800000000038</v>
      </c>
      <c r="Y30" s="89">
        <f>VLOOKUP(A30,[1]PARÂMETRO!$B$2:$I$4,4,FALSE)*L30</f>
        <v>182.16</v>
      </c>
      <c r="Z30" s="89">
        <f>VLOOKUP(A30,[1]PARÂMETRO!$B$2:$I$4,5,FALSE)*L30</f>
        <v>34.06</v>
      </c>
      <c r="AA30" s="89">
        <f>VLOOKUP(A30,[1]PARÂMETRO!$B$2:$I$4,6,FALSE)</f>
        <v>0</v>
      </c>
      <c r="AB30" s="89">
        <f>VLOOKUP($A30,[1]PARÂMETRO!$B$2:$I$4,7,FALSE)</f>
        <v>0</v>
      </c>
      <c r="AC30" s="89">
        <f>VLOOKUP($A30,[1]PARÂMETRO!$B$2:$I$4,8,FALSE)</f>
        <v>0</v>
      </c>
      <c r="AD30" s="89"/>
      <c r="AE30" s="89">
        <f t="shared" si="9"/>
        <v>925.19780000000014</v>
      </c>
      <c r="AF30" s="89">
        <f t="shared" si="52"/>
        <v>124.74849929588889</v>
      </c>
      <c r="AG30" s="89"/>
      <c r="AH30" s="89">
        <f t="shared" si="53"/>
        <v>117.06515348349205</v>
      </c>
      <c r="AI30" s="89"/>
      <c r="AJ30" s="89">
        <f t="shared" si="54"/>
        <v>241.81365277938096</v>
      </c>
      <c r="AK30" s="90">
        <f t="shared" si="10"/>
        <v>911.15305272727278</v>
      </c>
      <c r="AL30" s="90">
        <f t="shared" si="11"/>
        <v>68.336478954545456</v>
      </c>
      <c r="AM30" s="91">
        <f t="shared" si="12"/>
        <v>45.557652636363635</v>
      </c>
      <c r="AN30" s="90">
        <f t="shared" si="13"/>
        <v>9.1115305272727269</v>
      </c>
      <c r="AO30" s="91">
        <f t="shared" si="14"/>
        <v>113.8941315909091</v>
      </c>
      <c r="AP30" s="90">
        <f t="shared" si="15"/>
        <v>364.46122109090908</v>
      </c>
      <c r="AQ30" s="91">
        <f t="shared" si="16"/>
        <v>136.67295790909091</v>
      </c>
      <c r="AR30" s="90">
        <f t="shared" si="17"/>
        <v>27.334591581818181</v>
      </c>
      <c r="AS30" s="90">
        <f t="shared" si="18"/>
        <v>1676.5216170181818</v>
      </c>
      <c r="AT30" s="89">
        <f t="shared" si="19"/>
        <v>379.64710530303029</v>
      </c>
      <c r="AU30" s="89">
        <f t="shared" si="20"/>
        <v>139.7101347515152</v>
      </c>
      <c r="AV30" s="89">
        <f t="shared" si="21"/>
        <v>519.35724005454551</v>
      </c>
      <c r="AW30" s="89">
        <f t="shared" si="22"/>
        <v>5.9056216380471378</v>
      </c>
      <c r="AX30" s="89">
        <f t="shared" si="23"/>
        <v>2.1732687628013472</v>
      </c>
      <c r="AY30" s="89">
        <f t="shared" si="24"/>
        <v>8.0788904008484845</v>
      </c>
      <c r="AZ30" s="89">
        <f t="shared" si="25"/>
        <v>22.862313528838737</v>
      </c>
      <c r="BA30" s="89">
        <f t="shared" si="26"/>
        <v>1.828985082307099</v>
      </c>
      <c r="BB30" s="89">
        <f t="shared" si="27"/>
        <v>0.9144925411535495</v>
      </c>
      <c r="BC30" s="89">
        <f t="shared" si="28"/>
        <v>15.945178422727276</v>
      </c>
      <c r="BD30" s="89">
        <f t="shared" si="29"/>
        <v>5.8678256595636391</v>
      </c>
      <c r="BE30" s="89">
        <f t="shared" si="30"/>
        <v>195.89790633636363</v>
      </c>
      <c r="BF30" s="89">
        <f t="shared" si="31"/>
        <v>7.5929421060606064</v>
      </c>
      <c r="BG30" s="89">
        <f t="shared" si="32"/>
        <v>250.90964367701454</v>
      </c>
      <c r="BH30" s="89">
        <f t="shared" si="33"/>
        <v>506.19614040404036</v>
      </c>
      <c r="BI30" s="89">
        <f t="shared" si="34"/>
        <v>63.274517550505045</v>
      </c>
      <c r="BJ30" s="89">
        <f t="shared" si="35"/>
        <v>38.40763215315657</v>
      </c>
      <c r="BK30" s="89">
        <f t="shared" si="36"/>
        <v>15.185884212121213</v>
      </c>
      <c r="BL30" s="89">
        <f t="shared" si="37"/>
        <v>0</v>
      </c>
      <c r="BM30" s="89">
        <f t="shared" si="38"/>
        <v>229.287616149695</v>
      </c>
      <c r="BN30" s="89">
        <f t="shared" si="39"/>
        <v>852.35179046951816</v>
      </c>
      <c r="BO30" s="89">
        <f t="shared" si="40"/>
        <v>3307.2191816201089</v>
      </c>
      <c r="BP30" s="89">
        <f t="shared" si="55"/>
        <v>3307.2191816201084</v>
      </c>
      <c r="BQ30" s="89">
        <f t="shared" si="56"/>
        <v>9029.9958980358533</v>
      </c>
      <c r="BR30" s="89">
        <f t="shared" si="41"/>
        <v>576.48619466824846</v>
      </c>
      <c r="BS30" s="92">
        <f>VLOOKUP(B30,'[1]ISS VIGILANCIA'!$A$1:$B$35,2,FALSE)*100</f>
        <v>5</v>
      </c>
      <c r="BT30" s="93">
        <f t="shared" si="42"/>
        <v>8.65</v>
      </c>
      <c r="BU30" s="94">
        <f t="shared" si="43"/>
        <v>5.473453749315822</v>
      </c>
      <c r="BV30" s="95">
        <f t="shared" si="44"/>
        <v>563.65712729182542</v>
      </c>
      <c r="BW30" s="94">
        <f t="shared" si="45"/>
        <v>3.2840722495894927</v>
      </c>
      <c r="BX30" s="96">
        <f t="shared" si="46"/>
        <v>338.19427637509523</v>
      </c>
      <c r="BY30" s="94">
        <f t="shared" si="47"/>
        <v>0.71154898741105688</v>
      </c>
      <c r="BZ30" s="89">
        <f t="shared" si="57"/>
        <v>73.275426547937315</v>
      </c>
      <c r="CA30" s="89">
        <f t="shared" si="48"/>
        <v>691.53362291754206</v>
      </c>
      <c r="CB30" s="89">
        <f t="shared" si="49"/>
        <v>2243.1466478006487</v>
      </c>
      <c r="CC30" s="97">
        <f t="shared" si="50"/>
        <v>11273.142545836501</v>
      </c>
      <c r="CD30" s="100"/>
    </row>
    <row r="31" spans="1:82" s="101" customFormat="1" ht="15" customHeight="1">
      <c r="A31" s="83" t="str">
        <f>[1]CCT!D37</f>
        <v>Sindesp - MG</v>
      </c>
      <c r="B31" s="83" t="str">
        <f>[1]CCT!C37</f>
        <v>Uberaba</v>
      </c>
      <c r="C31" s="87">
        <f>[1]CCT!F37</f>
        <v>0</v>
      </c>
      <c r="D31" s="85">
        <f>[1]CCT!E37</f>
        <v>0</v>
      </c>
      <c r="E31" s="86">
        <f t="shared" si="0"/>
        <v>0</v>
      </c>
      <c r="F31" s="87">
        <f>[1]CCT!H37</f>
        <v>2</v>
      </c>
      <c r="G31" s="85">
        <f>[1]CCT!G37</f>
        <v>1602.86</v>
      </c>
      <c r="H31" s="86">
        <f t="shared" si="1"/>
        <v>3205.72</v>
      </c>
      <c r="I31" s="87">
        <f>[1]CCT!J37</f>
        <v>2</v>
      </c>
      <c r="J31" s="85">
        <f>[1]CCT!I37</f>
        <v>1602.86</v>
      </c>
      <c r="K31" s="86">
        <f t="shared" si="2"/>
        <v>3205.72</v>
      </c>
      <c r="L31" s="88">
        <f t="shared" si="3"/>
        <v>4</v>
      </c>
      <c r="M31" s="89">
        <f t="shared" si="4"/>
        <v>6411.44</v>
      </c>
      <c r="N31" s="90"/>
      <c r="O31" s="89">
        <f t="shared" si="5"/>
        <v>1923.4319999999998</v>
      </c>
      <c r="P31" s="89">
        <f t="shared" si="6"/>
        <v>822.1214654545455</v>
      </c>
      <c r="Q31" s="89"/>
      <c r="R31" s="90"/>
      <c r="S31" s="89">
        <f t="shared" si="58"/>
        <v>645.151812338843</v>
      </c>
      <c r="T31" s="89">
        <f t="shared" si="51"/>
        <v>189.42890909090912</v>
      </c>
      <c r="U31" s="89">
        <f t="shared" si="8"/>
        <v>9991.5741868842979</v>
      </c>
      <c r="V31" s="89">
        <f>VLOOKUP('Resumo Geral imposto cl'!A31,[1]PARÂMETRO!$B$2:$I$4,2,FALSE)*L31</f>
        <v>451.6</v>
      </c>
      <c r="W31" s="89">
        <f>(((VLOOKUP(A31,[1]PARÂMETRO!$B$2:$I$4,3,FALSE)*20)-(VLOOKUP(A31,[1]PARÂMETRO!$B$2:$I$4,3,FALSE)*20)*10%)*C31+((VLOOKUP(A31,[1]PARÂMETRO!$B$2:$IL$4,3,FALSE)*15.5)-(VLOOKUP(A31,[1]PARÂMETRO!$B$2:$I$4,3,FALSE)*15.5*10%))*F31+((VLOOKUP(A31,[1]PARÂMETRO!$B$2:$I$4,3,FALSE)*15.5)-(VLOOKUP(A31,[1]PARÂMETRO!$B$2:$I$4,3,FALSE)*15.5)*10%)*I31)</f>
        <v>892.24199999999996</v>
      </c>
      <c r="X31" s="89">
        <f>(VLOOKUP(B31,[1]PARÂMETRO!$B$9:$E$42,4,FALSE)*(2*20*C31))-(IF(E31*6%&lt;=(VLOOKUP(B31,[1]PARÂMETRO!$B$9:$E$42,4,FALSE)*(2*20*C31)),E31*6%,VLOOKUP(B31,[1]PARÂMETRO!$B$9:$E$42,4,FALSE)*(2*20*C31)))+(VLOOKUP(B31,[1]PARÂMETRO!$B$9:$E$42,4,FALSE)*(2*15.5*F31))-(IF(H31*6%&lt;=(VLOOKUP(B31,[1]PARÂMETRO!$B$9:$E$42,4,FALSE)*(2*15.5*F31)),H31*6%,VLOOKUP(B31,[1]PARÂMETRO!$B$9:$E$42,4,FALSE)*(2*15.5*F31)))+(VLOOKUP(B31,[1]PARÂMETRO!$B$9:$E$42,4,FALSE)*(2*15.5*I31))-(IF(K31*6%&lt;=(VLOOKUP(B31,[1]PARÂMETRO!$B$9:$E$42,4,FALSE)*(2*15.5*I31)),K31*6%,VLOOKUP(B31,[1]PARÂMETRO!$B$9:$E$42,4,FALSE)*(2*15.5*I31)))</f>
        <v>74.113600000000076</v>
      </c>
      <c r="Y31" s="89">
        <f>VLOOKUP(A31,[1]PARÂMETRO!$B$2:$I$4,4,FALSE)*L31</f>
        <v>364.32</v>
      </c>
      <c r="Z31" s="89">
        <f>VLOOKUP(A31,[1]PARÂMETRO!$B$2:$I$4,5,FALSE)*L31</f>
        <v>68.12</v>
      </c>
      <c r="AA31" s="89">
        <f>VLOOKUP(A31,[1]PARÂMETRO!$B$2:$I$4,6,FALSE)</f>
        <v>0</v>
      </c>
      <c r="AB31" s="89">
        <f>VLOOKUP($A31,[1]PARÂMETRO!$B$2:$I$4,7,FALSE)</f>
        <v>0</v>
      </c>
      <c r="AC31" s="89">
        <f>VLOOKUP($A31,[1]PARÂMETRO!$B$2:$I$4,8,FALSE)</f>
        <v>0</v>
      </c>
      <c r="AD31" s="89"/>
      <c r="AE31" s="89">
        <f t="shared" si="9"/>
        <v>1850.3956000000003</v>
      </c>
      <c r="AF31" s="89">
        <f t="shared" si="52"/>
        <v>249.49699859177778</v>
      </c>
      <c r="AG31" s="89"/>
      <c r="AH31" s="89">
        <f t="shared" si="53"/>
        <v>234.13030696698411</v>
      </c>
      <c r="AI31" s="89"/>
      <c r="AJ31" s="89">
        <f t="shared" si="54"/>
        <v>483.62730555876192</v>
      </c>
      <c r="AK31" s="90">
        <f t="shared" si="10"/>
        <v>1998.3148373768597</v>
      </c>
      <c r="AL31" s="90">
        <f t="shared" si="11"/>
        <v>149.87361280326445</v>
      </c>
      <c r="AM31" s="91">
        <f t="shared" si="12"/>
        <v>99.915741868842986</v>
      </c>
      <c r="AN31" s="90">
        <f t="shared" si="13"/>
        <v>19.983148373768596</v>
      </c>
      <c r="AO31" s="91">
        <f t="shared" si="14"/>
        <v>249.78935467210746</v>
      </c>
      <c r="AP31" s="90">
        <f t="shared" si="15"/>
        <v>799.32593495074389</v>
      </c>
      <c r="AQ31" s="91">
        <f t="shared" si="16"/>
        <v>299.7472256065289</v>
      </c>
      <c r="AR31" s="90">
        <f t="shared" si="17"/>
        <v>59.949445121305786</v>
      </c>
      <c r="AS31" s="90">
        <f t="shared" si="18"/>
        <v>3676.8993007734216</v>
      </c>
      <c r="AT31" s="89">
        <f t="shared" si="19"/>
        <v>832.63118224035816</v>
      </c>
      <c r="AU31" s="89">
        <f t="shared" si="20"/>
        <v>306.40827506445191</v>
      </c>
      <c r="AV31" s="89">
        <f t="shared" si="21"/>
        <v>1139.0394573048102</v>
      </c>
      <c r="AW31" s="89">
        <f t="shared" si="22"/>
        <v>12.952040612627794</v>
      </c>
      <c r="AX31" s="89">
        <f t="shared" si="23"/>
        <v>4.7663509454470292</v>
      </c>
      <c r="AY31" s="89">
        <f t="shared" si="24"/>
        <v>17.718391558074824</v>
      </c>
      <c r="AZ31" s="89">
        <f t="shared" si="25"/>
        <v>50.140972699034535</v>
      </c>
      <c r="BA31" s="89">
        <f t="shared" si="26"/>
        <v>4.0112778159227629</v>
      </c>
      <c r="BB31" s="89">
        <f t="shared" si="27"/>
        <v>2.0056389079613814</v>
      </c>
      <c r="BC31" s="89">
        <f t="shared" si="28"/>
        <v>34.970509654095046</v>
      </c>
      <c r="BD31" s="89">
        <f t="shared" si="29"/>
        <v>12.869147552706981</v>
      </c>
      <c r="BE31" s="89">
        <f t="shared" si="30"/>
        <v>429.63769003602476</v>
      </c>
      <c r="BF31" s="89">
        <f t="shared" si="31"/>
        <v>16.652623644807164</v>
      </c>
      <c r="BG31" s="89">
        <f t="shared" si="32"/>
        <v>550.28786031055256</v>
      </c>
      <c r="BH31" s="89">
        <f t="shared" si="33"/>
        <v>1110.1749096538108</v>
      </c>
      <c r="BI31" s="89">
        <f t="shared" si="34"/>
        <v>138.77186370672635</v>
      </c>
      <c r="BJ31" s="89">
        <f t="shared" si="35"/>
        <v>84.234521269982906</v>
      </c>
      <c r="BK31" s="89">
        <f t="shared" si="36"/>
        <v>33.305247289614329</v>
      </c>
      <c r="BL31" s="89">
        <f t="shared" si="37"/>
        <v>0</v>
      </c>
      <c r="BM31" s="89">
        <f t="shared" si="38"/>
        <v>502.86704742660959</v>
      </c>
      <c r="BN31" s="89">
        <f t="shared" si="39"/>
        <v>1869.353589346744</v>
      </c>
      <c r="BO31" s="89">
        <f t="shared" si="40"/>
        <v>7253.2985992936037</v>
      </c>
      <c r="BP31" s="89">
        <f t="shared" si="55"/>
        <v>7253.2985992936028</v>
      </c>
      <c r="BQ31" s="89">
        <f t="shared" si="56"/>
        <v>19578.895691736663</v>
      </c>
      <c r="BR31" s="89">
        <f t="shared" si="41"/>
        <v>1152.9723893364969</v>
      </c>
      <c r="BS31" s="92">
        <f>VLOOKUP(B31,'[1]ISS VIGILANCIA'!$A$1:$B$35,2,FALSE)*100</f>
        <v>5</v>
      </c>
      <c r="BT31" s="93">
        <f t="shared" si="42"/>
        <v>8.65</v>
      </c>
      <c r="BU31" s="94">
        <f t="shared" si="43"/>
        <v>5.473453749315822</v>
      </c>
      <c r="BV31" s="95">
        <f t="shared" si="44"/>
        <v>1210.4507568094286</v>
      </c>
      <c r="BW31" s="94">
        <f t="shared" si="45"/>
        <v>3.2840722495894927</v>
      </c>
      <c r="BX31" s="96">
        <f t="shared" si="46"/>
        <v>726.27045408565709</v>
      </c>
      <c r="BY31" s="94">
        <f t="shared" si="47"/>
        <v>0.71154898741105688</v>
      </c>
      <c r="BZ31" s="89">
        <f t="shared" si="57"/>
        <v>157.35859838522572</v>
      </c>
      <c r="CA31" s="89">
        <f t="shared" si="48"/>
        <v>1383.0672458350841</v>
      </c>
      <c r="CB31" s="89">
        <f t="shared" si="49"/>
        <v>4630.1194444518933</v>
      </c>
      <c r="CC31" s="97">
        <f t="shared" si="50"/>
        <v>24209.015136188558</v>
      </c>
      <c r="CD31" s="100"/>
    </row>
    <row r="32" spans="1:82" s="101" customFormat="1" ht="15" customHeight="1">
      <c r="A32" s="83" t="str">
        <f>[1]CCT!D38</f>
        <v>Sindesp - MG</v>
      </c>
      <c r="B32" s="83" t="str">
        <f>[1]CCT!C38</f>
        <v>Uberlândia</v>
      </c>
      <c r="C32" s="87">
        <f>[1]CCT!F38</f>
        <v>0</v>
      </c>
      <c r="D32" s="85">
        <f>[1]CCT!E38</f>
        <v>0</v>
      </c>
      <c r="E32" s="86">
        <f t="shared" si="0"/>
        <v>0</v>
      </c>
      <c r="F32" s="87">
        <f>[1]CCT!H38</f>
        <v>2</v>
      </c>
      <c r="G32" s="85">
        <f>[1]CCT!G38</f>
        <v>1602.86</v>
      </c>
      <c r="H32" s="86">
        <f t="shared" si="1"/>
        <v>3205.72</v>
      </c>
      <c r="I32" s="87">
        <f>[1]CCT!J38</f>
        <v>4</v>
      </c>
      <c r="J32" s="85">
        <f>[1]CCT!I38</f>
        <v>1602.86</v>
      </c>
      <c r="K32" s="86">
        <f t="shared" si="2"/>
        <v>6411.44</v>
      </c>
      <c r="L32" s="88">
        <f t="shared" si="3"/>
        <v>6</v>
      </c>
      <c r="M32" s="89">
        <f t="shared" si="4"/>
        <v>9617.16</v>
      </c>
      <c r="N32" s="90"/>
      <c r="O32" s="89">
        <f t="shared" si="5"/>
        <v>2885.1479999999997</v>
      </c>
      <c r="P32" s="89">
        <f t="shared" si="6"/>
        <v>1644.242930909091</v>
      </c>
      <c r="Q32" s="89"/>
      <c r="R32" s="90"/>
      <c r="S32" s="89">
        <f t="shared" si="58"/>
        <v>996.68881558677685</v>
      </c>
      <c r="T32" s="89">
        <f t="shared" si="51"/>
        <v>284.14336363636369</v>
      </c>
      <c r="U32" s="89">
        <f t="shared" si="8"/>
        <v>15427.38311013223</v>
      </c>
      <c r="V32" s="89">
        <f>VLOOKUP('Resumo Geral imposto cl'!A32,[1]PARÂMETRO!$B$2:$I$4,2,FALSE)*L32</f>
        <v>677.40000000000009</v>
      </c>
      <c r="W32" s="89">
        <f>(((VLOOKUP(A32,[1]PARÂMETRO!$B$2:$I$4,3,FALSE)*20)-(VLOOKUP(A32,[1]PARÂMETRO!$B$2:$I$4,3,FALSE)*20)*10%)*C32+((VLOOKUP(A32,[1]PARÂMETRO!$B$2:$IL$4,3,FALSE)*15.5)-(VLOOKUP(A32,[1]PARÂMETRO!$B$2:$I$4,3,FALSE)*15.5*10%))*F32+((VLOOKUP(A32,[1]PARÂMETRO!$B$2:$I$4,3,FALSE)*15.5)-(VLOOKUP(A32,[1]PARÂMETRO!$B$2:$I$4,3,FALSE)*15.5)*10%)*I32)</f>
        <v>1338.3629999999998</v>
      </c>
      <c r="X32" s="89">
        <f>(VLOOKUP(B32,[1]PARÂMETRO!$B$9:$E$42,4,FALSE)*(2*20*C32))-(IF(E32*6%&lt;=(VLOOKUP(B32,[1]PARÂMETRO!$B$9:$E$42,4,FALSE)*(2*20*C32)),E32*6%,VLOOKUP(B32,[1]PARÂMETRO!$B$9:$E$42,4,FALSE)*(2*20*C32)))+(VLOOKUP(B32,[1]PARÂMETRO!$B$9:$E$42,4,FALSE)*(2*15.5*F32))-(IF(H32*6%&lt;=(VLOOKUP(B32,[1]PARÂMETRO!$B$9:$E$42,4,FALSE)*(2*15.5*F32)),H32*6%,VLOOKUP(B32,[1]PARÂMETRO!$B$9:$E$42,4,FALSE)*(2*15.5*F32)))+(VLOOKUP(B32,[1]PARÂMETRO!$B$9:$E$42,4,FALSE)*(2*15.5*I32))-(IF(K32*6%&lt;=(VLOOKUP(B32,[1]PARÂMETRO!$B$9:$E$42,4,FALSE)*(2*15.5*I32)),K32*6%,VLOOKUP(B32,[1]PARÂMETRO!$B$9:$E$42,4,FALSE)*(2*15.5*I32)))</f>
        <v>111.17040000000009</v>
      </c>
      <c r="Y32" s="89">
        <f>VLOOKUP(A32,[1]PARÂMETRO!$B$2:$I$4,4,FALSE)*L32</f>
        <v>546.48</v>
      </c>
      <c r="Z32" s="89">
        <f>VLOOKUP(A32,[1]PARÂMETRO!$B$2:$I$4,5,FALSE)*L32</f>
        <v>102.18</v>
      </c>
      <c r="AA32" s="89">
        <f>VLOOKUP(A32,[1]PARÂMETRO!$B$2:$I$4,6,FALSE)</f>
        <v>0</v>
      </c>
      <c r="AB32" s="89">
        <f>VLOOKUP($A32,[1]PARÂMETRO!$B$2:$I$4,7,FALSE)</f>
        <v>0</v>
      </c>
      <c r="AC32" s="89">
        <f>VLOOKUP($A32,[1]PARÂMETRO!$B$2:$I$4,8,FALSE)</f>
        <v>0</v>
      </c>
      <c r="AD32" s="89"/>
      <c r="AE32" s="89">
        <f t="shared" si="9"/>
        <v>2775.5933999999997</v>
      </c>
      <c r="AF32" s="89">
        <f t="shared" si="52"/>
        <v>374.24549788766666</v>
      </c>
      <c r="AG32" s="89"/>
      <c r="AH32" s="89">
        <f t="shared" si="53"/>
        <v>351.19546045047616</v>
      </c>
      <c r="AI32" s="89"/>
      <c r="AJ32" s="89">
        <f t="shared" si="54"/>
        <v>725.44095833814276</v>
      </c>
      <c r="AK32" s="90">
        <f t="shared" si="10"/>
        <v>3085.4766220264464</v>
      </c>
      <c r="AL32" s="90">
        <f t="shared" si="11"/>
        <v>231.41074665198346</v>
      </c>
      <c r="AM32" s="91">
        <f t="shared" si="12"/>
        <v>154.27383110132232</v>
      </c>
      <c r="AN32" s="90">
        <f t="shared" si="13"/>
        <v>30.854766220264462</v>
      </c>
      <c r="AO32" s="91">
        <f t="shared" si="14"/>
        <v>385.6845777533058</v>
      </c>
      <c r="AP32" s="90">
        <f t="shared" si="15"/>
        <v>1234.1906488105785</v>
      </c>
      <c r="AQ32" s="91">
        <f t="shared" si="16"/>
        <v>462.82149330396692</v>
      </c>
      <c r="AR32" s="90">
        <f t="shared" si="17"/>
        <v>92.564298660793384</v>
      </c>
      <c r="AS32" s="90">
        <f t="shared" si="18"/>
        <v>5677.2769845286621</v>
      </c>
      <c r="AT32" s="89">
        <f t="shared" si="19"/>
        <v>1285.6152591776859</v>
      </c>
      <c r="AU32" s="89">
        <f t="shared" si="20"/>
        <v>473.10641537738854</v>
      </c>
      <c r="AV32" s="89">
        <f t="shared" si="21"/>
        <v>1758.7216745550745</v>
      </c>
      <c r="AW32" s="89">
        <f t="shared" si="22"/>
        <v>19.998459587208448</v>
      </c>
      <c r="AX32" s="89">
        <f t="shared" si="23"/>
        <v>7.3594331280927099</v>
      </c>
      <c r="AY32" s="89">
        <f t="shared" si="24"/>
        <v>27.357892715301158</v>
      </c>
      <c r="AZ32" s="89">
        <f t="shared" si="25"/>
        <v>77.419631869230329</v>
      </c>
      <c r="BA32" s="89">
        <f t="shared" si="26"/>
        <v>6.1935705495384257</v>
      </c>
      <c r="BB32" s="89">
        <f t="shared" si="27"/>
        <v>3.0967852747692128</v>
      </c>
      <c r="BC32" s="89">
        <f t="shared" si="28"/>
        <v>53.995840885462812</v>
      </c>
      <c r="BD32" s="89">
        <f t="shared" si="29"/>
        <v>19.870469445850322</v>
      </c>
      <c r="BE32" s="89">
        <f t="shared" si="30"/>
        <v>663.37747373568584</v>
      </c>
      <c r="BF32" s="89">
        <f t="shared" si="31"/>
        <v>25.71230518355372</v>
      </c>
      <c r="BG32" s="89">
        <f t="shared" si="32"/>
        <v>849.66607694409061</v>
      </c>
      <c r="BH32" s="89">
        <f t="shared" si="33"/>
        <v>1714.1536789035811</v>
      </c>
      <c r="BI32" s="89">
        <f t="shared" si="34"/>
        <v>214.26920986294763</v>
      </c>
      <c r="BJ32" s="89">
        <f t="shared" si="35"/>
        <v>130.06141038680923</v>
      </c>
      <c r="BK32" s="89">
        <f t="shared" si="36"/>
        <v>51.424610367107441</v>
      </c>
      <c r="BL32" s="89">
        <f t="shared" si="37"/>
        <v>0</v>
      </c>
      <c r="BM32" s="89">
        <f t="shared" si="38"/>
        <v>776.44647870352412</v>
      </c>
      <c r="BN32" s="89">
        <f t="shared" si="39"/>
        <v>2886.3553882239694</v>
      </c>
      <c r="BO32" s="89">
        <f t="shared" si="40"/>
        <v>11199.378016967097</v>
      </c>
      <c r="BP32" s="89">
        <f t="shared" si="55"/>
        <v>11199.378016967097</v>
      </c>
      <c r="BQ32" s="89">
        <f t="shared" si="56"/>
        <v>30127.795485437469</v>
      </c>
      <c r="BR32" s="89">
        <f t="shared" si="41"/>
        <v>1729.4585840047453</v>
      </c>
      <c r="BS32" s="92">
        <f>VLOOKUP(B32,'[1]ISS VIGILANCIA'!$A$1:$B$35,2,FALSE)*100</f>
        <v>2</v>
      </c>
      <c r="BT32" s="93">
        <f t="shared" si="42"/>
        <v>5.65</v>
      </c>
      <c r="BU32" s="94">
        <f t="shared" si="43"/>
        <v>2.1197668256491848</v>
      </c>
      <c r="BV32" s="95">
        <f t="shared" si="44"/>
        <v>719.27620430725892</v>
      </c>
      <c r="BW32" s="94">
        <f t="shared" si="45"/>
        <v>3.1796502384737768</v>
      </c>
      <c r="BX32" s="96">
        <f t="shared" si="46"/>
        <v>1078.9143064608882</v>
      </c>
      <c r="BY32" s="94">
        <f t="shared" si="47"/>
        <v>0.68892421833598505</v>
      </c>
      <c r="BZ32" s="89">
        <f t="shared" si="57"/>
        <v>233.76476639985916</v>
      </c>
      <c r="CA32" s="89">
        <f t="shared" si="48"/>
        <v>2074.6008687526264</v>
      </c>
      <c r="CB32" s="89">
        <f t="shared" si="49"/>
        <v>5836.0147299253786</v>
      </c>
      <c r="CC32" s="97">
        <f t="shared" si="50"/>
        <v>35963.81021536285</v>
      </c>
      <c r="CD32" s="100"/>
    </row>
    <row r="33" spans="1:83" s="101" customFormat="1" ht="15" customHeight="1">
      <c r="A33" s="83" t="str">
        <f>[1]CCT!D39</f>
        <v>Sindesp - MG</v>
      </c>
      <c r="B33" s="83" t="str">
        <f>[1]CCT!C39</f>
        <v>Varginha</v>
      </c>
      <c r="C33" s="87">
        <f>[1]CCT!F39</f>
        <v>1</v>
      </c>
      <c r="D33" s="85">
        <f>[1]CCT!E39</f>
        <v>1602.86</v>
      </c>
      <c r="E33" s="86">
        <f t="shared" si="0"/>
        <v>1602.86</v>
      </c>
      <c r="F33" s="87">
        <f>[1]CCT!H39</f>
        <v>0</v>
      </c>
      <c r="G33" s="85">
        <f>[1]CCT!G39</f>
        <v>0</v>
      </c>
      <c r="H33" s="86">
        <f t="shared" si="1"/>
        <v>0</v>
      </c>
      <c r="I33" s="87">
        <f>[1]CCT!J39</f>
        <v>0</v>
      </c>
      <c r="J33" s="85">
        <f>[1]CCT!I39</f>
        <v>0</v>
      </c>
      <c r="K33" s="86">
        <f t="shared" si="2"/>
        <v>0</v>
      </c>
      <c r="L33" s="88">
        <f t="shared" si="3"/>
        <v>1</v>
      </c>
      <c r="M33" s="89">
        <f t="shared" si="4"/>
        <v>1602.86</v>
      </c>
      <c r="N33" s="90"/>
      <c r="O33" s="89">
        <f t="shared" si="5"/>
        <v>480.85799999999995</v>
      </c>
      <c r="P33" s="89">
        <f t="shared" si="6"/>
        <v>0</v>
      </c>
      <c r="Q33" s="89"/>
      <c r="R33" s="90"/>
      <c r="S33" s="89">
        <f t="shared" si="58"/>
        <v>189.42890909090909</v>
      </c>
      <c r="T33" s="89">
        <f t="shared" si="51"/>
        <v>13.891453333333336</v>
      </c>
      <c r="U33" s="89">
        <f t="shared" si="8"/>
        <v>2287.0383624242422</v>
      </c>
      <c r="V33" s="89">
        <f>VLOOKUP('Resumo Geral imposto cl'!A33,[1]PARÂMETRO!$B$2:$I$4,2,FALSE)*L33</f>
        <v>112.9</v>
      </c>
      <c r="W33" s="89">
        <f>(((VLOOKUP(A33,[1]PARÂMETRO!$B$2:$I$4,3,FALSE)*20)-(VLOOKUP(A33,[1]PARÂMETRO!$B$2:$I$4,3,FALSE)*20)*10%)*C33+((VLOOKUP(A33,[1]PARÂMETRO!$B$2:$IL$4,3,FALSE)*15.5)-(VLOOKUP(A33,[1]PARÂMETRO!$B$2:$I$4,3,FALSE)*15.5*10%))*F33+((VLOOKUP(A33,[1]PARÂMETRO!$B$2:$I$4,3,FALSE)*15.5)-(VLOOKUP(A33,[1]PARÂMETRO!$B$2:$I$4,3,FALSE)*15.5)*10%)*I33)</f>
        <v>287.82</v>
      </c>
      <c r="X33" s="89">
        <f>(VLOOKUP(B33,[1]PARÂMETRO!$B$9:$E$42,4,FALSE)*(2*20*C33))-(IF(E33*6%&lt;=(VLOOKUP(B33,[1]PARÂMETRO!$B$9:$E$42,4,FALSE)*(2*20*C33)),E33*6%,VLOOKUP(B33,[1]PARÂMETRO!$B$9:$E$42,4,FALSE)*(2*20*C33)))+(VLOOKUP(B33,[1]PARÂMETRO!$B$9:$E$42,4,FALSE)*(2*15.5*F33))-(IF(H33*6%&lt;=(VLOOKUP(B33,[1]PARÂMETRO!$B$9:$E$42,4,FALSE)*(2*15.5*F33)),H33*6%,VLOOKUP(B33,[1]PARÂMETRO!$B$9:$E$42,4,FALSE)*(2*15.5*F33)))+(VLOOKUP(B33,[1]PARÂMETRO!$B$9:$E$42,4,FALSE)*(2*15.5*I33))-(IF(K33*6%&lt;=(VLOOKUP(B33,[1]PARÂMETRO!$B$9:$E$42,4,FALSE)*(2*15.5*I33)),K33*6%,VLOOKUP(B33,[1]PARÂMETRO!$B$9:$E$42,4,FALSE)*(2*15.5*I33)))</f>
        <v>51.828400000000016</v>
      </c>
      <c r="Y33" s="89">
        <f>VLOOKUP(A33,[1]PARÂMETRO!$B$2:$I$4,4,FALSE)*L33</f>
        <v>91.08</v>
      </c>
      <c r="Z33" s="89">
        <f>VLOOKUP(A33,[1]PARÂMETRO!$B$2:$I$4,5,FALSE)*L33</f>
        <v>17.03</v>
      </c>
      <c r="AA33" s="89">
        <f>VLOOKUP(A33,[1]PARÂMETRO!$B$2:$I$4,6,FALSE)</f>
        <v>0</v>
      </c>
      <c r="AB33" s="89">
        <f>VLOOKUP($A33,[1]PARÂMETRO!$B$2:$I$4,7,FALSE)</f>
        <v>0</v>
      </c>
      <c r="AC33" s="89">
        <f>VLOOKUP($A33,[1]PARÂMETRO!$B$2:$I$4,8,FALSE)</f>
        <v>0</v>
      </c>
      <c r="AD33" s="89"/>
      <c r="AE33" s="89">
        <f t="shared" si="9"/>
        <v>560.65840000000003</v>
      </c>
      <c r="AF33" s="89">
        <f t="shared" si="52"/>
        <v>62.374249647944445</v>
      </c>
      <c r="AG33" s="89"/>
      <c r="AH33" s="89">
        <f t="shared" si="53"/>
        <v>58.532576741746027</v>
      </c>
      <c r="AI33" s="89"/>
      <c r="AJ33" s="89">
        <f t="shared" si="54"/>
        <v>120.90682638969048</v>
      </c>
      <c r="AK33" s="90">
        <f t="shared" si="10"/>
        <v>457.40767248484849</v>
      </c>
      <c r="AL33" s="90">
        <f t="shared" si="11"/>
        <v>34.305575436363632</v>
      </c>
      <c r="AM33" s="91">
        <f t="shared" si="12"/>
        <v>22.870383624242422</v>
      </c>
      <c r="AN33" s="90">
        <f t="shared" si="13"/>
        <v>4.5740767248484842</v>
      </c>
      <c r="AO33" s="91">
        <f t="shared" si="14"/>
        <v>57.175959060606061</v>
      </c>
      <c r="AP33" s="90">
        <f t="shared" si="15"/>
        <v>182.96306899393937</v>
      </c>
      <c r="AQ33" s="91">
        <f t="shared" si="16"/>
        <v>68.611150872727265</v>
      </c>
      <c r="AR33" s="90">
        <f t="shared" si="17"/>
        <v>13.722230174545453</v>
      </c>
      <c r="AS33" s="90">
        <f>SUM(AK33:AR33)</f>
        <v>841.63011737212116</v>
      </c>
      <c r="AT33" s="89">
        <f t="shared" si="19"/>
        <v>190.58653020202019</v>
      </c>
      <c r="AU33" s="89">
        <f t="shared" si="20"/>
        <v>70.135843114343444</v>
      </c>
      <c r="AV33" s="89">
        <f t="shared" si="21"/>
        <v>260.72237331636364</v>
      </c>
      <c r="AW33" s="89">
        <f t="shared" si="22"/>
        <v>2.9646793586980915</v>
      </c>
      <c r="AX33" s="89">
        <f t="shared" si="23"/>
        <v>1.0910020040008981</v>
      </c>
      <c r="AY33" s="89">
        <f t="shared" si="24"/>
        <v>4.0556813626989898</v>
      </c>
      <c r="AZ33" s="89">
        <f t="shared" si="25"/>
        <v>11.477103201864711</v>
      </c>
      <c r="BA33" s="89">
        <f t="shared" si="26"/>
        <v>0.91816825614917696</v>
      </c>
      <c r="BB33" s="89">
        <f t="shared" si="27"/>
        <v>0.45908412807458848</v>
      </c>
      <c r="BC33" s="89">
        <f t="shared" si="28"/>
        <v>8.0046342684848497</v>
      </c>
      <c r="BD33" s="89">
        <f t="shared" si="29"/>
        <v>2.9457054108024252</v>
      </c>
      <c r="BE33" s="89">
        <f t="shared" si="30"/>
        <v>98.342649584242409</v>
      </c>
      <c r="BF33" s="89">
        <f t="shared" si="31"/>
        <v>3.8117306040404038</v>
      </c>
      <c r="BG33" s="89">
        <f t="shared" si="32"/>
        <v>125.95907545365856</v>
      </c>
      <c r="BH33" s="89">
        <f t="shared" si="33"/>
        <v>254.11537360269358</v>
      </c>
      <c r="BI33" s="89">
        <f t="shared" si="34"/>
        <v>31.764421700336698</v>
      </c>
      <c r="BJ33" s="89">
        <f t="shared" si="35"/>
        <v>19.281003972104376</v>
      </c>
      <c r="BK33" s="89">
        <f t="shared" si="36"/>
        <v>7.6234612080808075</v>
      </c>
      <c r="BL33" s="89">
        <f t="shared" si="37"/>
        <v>0</v>
      </c>
      <c r="BM33" s="89">
        <f t="shared" si="38"/>
        <v>115.10460785782331</v>
      </c>
      <c r="BN33" s="89">
        <f t="shared" si="39"/>
        <v>427.8888683410388</v>
      </c>
      <c r="BO33" s="89">
        <f t="shared" si="40"/>
        <v>1660.2561158458811</v>
      </c>
      <c r="BP33" s="89">
        <f t="shared" si="55"/>
        <v>1660.2561158458811</v>
      </c>
      <c r="BQ33" s="89">
        <f t="shared" si="56"/>
        <v>4628.8597046598134</v>
      </c>
      <c r="BR33" s="89">
        <f t="shared" si="41"/>
        <v>288.24309733412423</v>
      </c>
      <c r="BS33" s="92">
        <f>VLOOKUP(B33,'[1]ISS VIGILANCIA'!$A$1:$B$35,2,FALSE)*100</f>
        <v>3</v>
      </c>
      <c r="BT33" s="93">
        <f t="shared" si="42"/>
        <v>6.65</v>
      </c>
      <c r="BU33" s="94">
        <f t="shared" si="43"/>
        <v>3.2137118371719318</v>
      </c>
      <c r="BV33" s="95">
        <f t="shared" si="44"/>
        <v>169.13346374245441</v>
      </c>
      <c r="BW33" s="94">
        <f t="shared" si="45"/>
        <v>3.2137118371719318</v>
      </c>
      <c r="BX33" s="96">
        <f t="shared" si="46"/>
        <v>169.13346374245441</v>
      </c>
      <c r="BY33" s="94">
        <f t="shared" si="47"/>
        <v>0.69630423138725195</v>
      </c>
      <c r="BZ33" s="89">
        <f t="shared" si="57"/>
        <v>36.645583810865126</v>
      </c>
      <c r="CA33" s="89">
        <f t="shared" si="48"/>
        <v>345.76681145877103</v>
      </c>
      <c r="CB33" s="89">
        <f t="shared" si="49"/>
        <v>1008.9224200886692</v>
      </c>
      <c r="CC33" s="97">
        <f t="shared" si="50"/>
        <v>5637.7821247484826</v>
      </c>
      <c r="CD33" s="100"/>
    </row>
    <row r="34" spans="1:83" s="101" customFormat="1" ht="15" customHeight="1">
      <c r="A34" s="83" t="str">
        <f>[1]CCT!D40</f>
        <v>Sindesp - MG</v>
      </c>
      <c r="B34" s="83" t="str">
        <f>[1]CCT!C40</f>
        <v>Vespasiano</v>
      </c>
      <c r="C34" s="87">
        <f>[1]CCT!F40</f>
        <v>0</v>
      </c>
      <c r="D34" s="85">
        <f>[1]CCT!E40</f>
        <v>0</v>
      </c>
      <c r="E34" s="86">
        <f t="shared" si="0"/>
        <v>0</v>
      </c>
      <c r="F34" s="87">
        <f>[1]CCT!H40</f>
        <v>2</v>
      </c>
      <c r="G34" s="85">
        <f>[1]CCT!G40</f>
        <v>1602.86</v>
      </c>
      <c r="H34" s="86">
        <f t="shared" si="1"/>
        <v>3205.72</v>
      </c>
      <c r="I34" s="87">
        <f>[1]CCT!J40</f>
        <v>0</v>
      </c>
      <c r="J34" s="85">
        <f>[1]CCT!I40</f>
        <v>0</v>
      </c>
      <c r="K34" s="86">
        <f t="shared" si="2"/>
        <v>0</v>
      </c>
      <c r="L34" s="88">
        <f t="shared" si="3"/>
        <v>2</v>
      </c>
      <c r="M34" s="89">
        <f t="shared" si="4"/>
        <v>3205.72</v>
      </c>
      <c r="N34" s="90"/>
      <c r="O34" s="89">
        <f t="shared" si="5"/>
        <v>961.71599999999989</v>
      </c>
      <c r="P34" s="89">
        <f t="shared" si="6"/>
        <v>0</v>
      </c>
      <c r="Q34" s="89"/>
      <c r="R34" s="90"/>
      <c r="S34" s="89">
        <f t="shared" si="58"/>
        <v>293.61480909090909</v>
      </c>
      <c r="T34" s="89">
        <f t="shared" si="51"/>
        <v>94.714454545454558</v>
      </c>
      <c r="U34" s="89">
        <f t="shared" si="8"/>
        <v>4555.7652636363637</v>
      </c>
      <c r="V34" s="89">
        <f>VLOOKUP('Resumo Geral imposto cl'!A34,[1]PARÂMETRO!$B$2:$I$4,2,FALSE)*L34</f>
        <v>225.8</v>
      </c>
      <c r="W34" s="89">
        <f>(((VLOOKUP(A34,[1]PARÂMETRO!$B$2:$I$4,3,FALSE)*20)-(VLOOKUP(A34,[1]PARÂMETRO!$B$2:$I$4,3,FALSE)*20)*10%)*C34+((VLOOKUP(A34,[1]PARÂMETRO!$B$2:$IL$4,3,FALSE)*15.5)-(VLOOKUP(A34,[1]PARÂMETRO!$B$2:$I$4,3,FALSE)*15.5*10%))*F34+((VLOOKUP(A34,[1]PARÂMETRO!$B$2:$I$4,3,FALSE)*15.5)-(VLOOKUP(A34,[1]PARÂMETRO!$B$2:$I$4,3,FALSE)*15.5)*10%)*I34)</f>
        <v>446.12099999999998</v>
      </c>
      <c r="X34" s="89">
        <f>(VLOOKUP(B34,[1]PARÂMETRO!$B$9:$E$42,4,FALSE)*(2*20*C34))-(IF(E34*6%&lt;=(VLOOKUP(B34,[1]PARÂMETRO!$B$9:$E$42,4,FALSE)*(2*20*C34)),E34*6%,VLOOKUP(B34,[1]PARÂMETRO!$B$9:$E$42,4,FALSE)*(2*20*C34)))+(VLOOKUP(B34,[1]PARÂMETRO!$B$9:$E$42,4,FALSE)*(2*15.5*F34))-(IF(H34*6%&lt;=(VLOOKUP(B34,[1]PARÂMETRO!$B$9:$E$42,4,FALSE)*(2*15.5*F34)),H34*6%,VLOOKUP(B34,[1]PARÂMETRO!$B$9:$E$42,4,FALSE)*(2*15.5*F34)))+(VLOOKUP(B34,[1]PARÂMETRO!$B$9:$E$42,4,FALSE)*(2*15.5*I34))-(IF(K34*6%&lt;=(VLOOKUP(B34,[1]PARÂMETRO!$B$9:$E$42,4,FALSE)*(2*15.5*I34)),K34*6%,VLOOKUP(B34,[1]PARÂMETRO!$B$9:$E$42,4,FALSE)*(2*15.5*I34)))</f>
        <v>37.056800000000038</v>
      </c>
      <c r="Y34" s="89">
        <f>VLOOKUP(A34,[1]PARÂMETRO!$B$2:$I$4,4,FALSE)*L34</f>
        <v>182.16</v>
      </c>
      <c r="Z34" s="89">
        <f>VLOOKUP(A34,[1]PARÂMETRO!$B$2:$I$4,5,FALSE)*L34</f>
        <v>34.06</v>
      </c>
      <c r="AA34" s="89">
        <f>VLOOKUP(A34,[1]PARÂMETRO!$B$2:$I$4,6,FALSE)</f>
        <v>0</v>
      </c>
      <c r="AB34" s="89">
        <f>VLOOKUP($A34,[1]PARÂMETRO!$B$2:$I$4,7,FALSE)</f>
        <v>0</v>
      </c>
      <c r="AC34" s="89">
        <f>VLOOKUP($A34,[1]PARÂMETRO!$B$2:$I$4,8,FALSE)</f>
        <v>0</v>
      </c>
      <c r="AD34" s="89"/>
      <c r="AE34" s="89">
        <f t="shared" si="9"/>
        <v>925.19780000000014</v>
      </c>
      <c r="AF34" s="89">
        <f t="shared" si="52"/>
        <v>124.74849929588889</v>
      </c>
      <c r="AG34" s="89"/>
      <c r="AH34" s="89">
        <f t="shared" si="53"/>
        <v>117.06515348349205</v>
      </c>
      <c r="AI34" s="89"/>
      <c r="AJ34" s="89">
        <f t="shared" si="54"/>
        <v>241.81365277938096</v>
      </c>
      <c r="AK34" s="90">
        <f t="shared" si="10"/>
        <v>911.15305272727278</v>
      </c>
      <c r="AL34" s="90">
        <f t="shared" si="11"/>
        <v>68.336478954545456</v>
      </c>
      <c r="AM34" s="91">
        <f t="shared" si="12"/>
        <v>45.557652636363635</v>
      </c>
      <c r="AN34" s="90">
        <f t="shared" si="13"/>
        <v>9.1115305272727269</v>
      </c>
      <c r="AO34" s="91">
        <f t="shared" si="14"/>
        <v>113.8941315909091</v>
      </c>
      <c r="AP34" s="90">
        <f t="shared" si="15"/>
        <v>364.46122109090908</v>
      </c>
      <c r="AQ34" s="91">
        <f t="shared" si="16"/>
        <v>136.67295790909091</v>
      </c>
      <c r="AR34" s="90">
        <f t="shared" si="17"/>
        <v>27.334591581818181</v>
      </c>
      <c r="AS34" s="90">
        <f>SUM(AK34:AR34)</f>
        <v>1676.5216170181818</v>
      </c>
      <c r="AT34" s="89">
        <f t="shared" si="19"/>
        <v>379.64710530303029</v>
      </c>
      <c r="AU34" s="89">
        <f t="shared" si="20"/>
        <v>139.7101347515152</v>
      </c>
      <c r="AV34" s="89">
        <f t="shared" si="21"/>
        <v>519.35724005454551</v>
      </c>
      <c r="AW34" s="89">
        <f t="shared" si="22"/>
        <v>5.9056216380471378</v>
      </c>
      <c r="AX34" s="89">
        <f t="shared" si="23"/>
        <v>2.1732687628013472</v>
      </c>
      <c r="AY34" s="89">
        <f t="shared" si="24"/>
        <v>8.0788904008484845</v>
      </c>
      <c r="AZ34" s="89">
        <f t="shared" si="25"/>
        <v>22.862313528838737</v>
      </c>
      <c r="BA34" s="89">
        <f t="shared" si="26"/>
        <v>1.828985082307099</v>
      </c>
      <c r="BB34" s="89">
        <f t="shared" si="27"/>
        <v>0.9144925411535495</v>
      </c>
      <c r="BC34" s="89">
        <f t="shared" si="28"/>
        <v>15.945178422727276</v>
      </c>
      <c r="BD34" s="89">
        <f t="shared" si="29"/>
        <v>5.8678256595636391</v>
      </c>
      <c r="BE34" s="89">
        <f t="shared" si="30"/>
        <v>195.89790633636363</v>
      </c>
      <c r="BF34" s="89">
        <f t="shared" si="31"/>
        <v>7.5929421060606064</v>
      </c>
      <c r="BG34" s="89">
        <f t="shared" si="32"/>
        <v>250.90964367701454</v>
      </c>
      <c r="BH34" s="89">
        <f t="shared" si="33"/>
        <v>506.19614040404036</v>
      </c>
      <c r="BI34" s="89">
        <f t="shared" si="34"/>
        <v>63.274517550505045</v>
      </c>
      <c r="BJ34" s="89">
        <f t="shared" si="35"/>
        <v>38.40763215315657</v>
      </c>
      <c r="BK34" s="89">
        <f t="shared" si="36"/>
        <v>15.185884212121213</v>
      </c>
      <c r="BL34" s="89">
        <f t="shared" si="37"/>
        <v>0</v>
      </c>
      <c r="BM34" s="89">
        <f t="shared" si="38"/>
        <v>229.287616149695</v>
      </c>
      <c r="BN34" s="89">
        <f t="shared" si="39"/>
        <v>852.35179046951816</v>
      </c>
      <c r="BO34" s="89">
        <f t="shared" si="40"/>
        <v>3307.2191816201089</v>
      </c>
      <c r="BP34" s="89">
        <f t="shared" si="55"/>
        <v>3307.2191816201084</v>
      </c>
      <c r="BQ34" s="89">
        <f t="shared" si="56"/>
        <v>9029.9958980358533</v>
      </c>
      <c r="BR34" s="89">
        <f t="shared" si="41"/>
        <v>576.48619466824846</v>
      </c>
      <c r="BS34" s="92">
        <f>VLOOKUP(B34,'[1]ISS VIGILANCIA'!$A$1:$B$35,2,FALSE)*100</f>
        <v>3</v>
      </c>
      <c r="BT34" s="93">
        <f t="shared" si="42"/>
        <v>6.65</v>
      </c>
      <c r="BU34" s="94">
        <f t="shared" si="43"/>
        <v>3.2137118371719318</v>
      </c>
      <c r="BV34" s="95">
        <f t="shared" si="44"/>
        <v>330.94855004675861</v>
      </c>
      <c r="BW34" s="94">
        <f t="shared" si="45"/>
        <v>3.2137118371719318</v>
      </c>
      <c r="BX34" s="96">
        <f t="shared" si="46"/>
        <v>330.94855004675861</v>
      </c>
      <c r="BY34" s="94">
        <f t="shared" si="47"/>
        <v>0.69630423138725195</v>
      </c>
      <c r="BZ34" s="89">
        <f t="shared" si="57"/>
        <v>71.705519176797708</v>
      </c>
      <c r="CA34" s="89">
        <f t="shared" si="48"/>
        <v>691.53362291754206</v>
      </c>
      <c r="CB34" s="89">
        <f t="shared" si="49"/>
        <v>2001.6224368561054</v>
      </c>
      <c r="CC34" s="97">
        <f t="shared" si="50"/>
        <v>11031.618334891959</v>
      </c>
      <c r="CD34" s="100"/>
    </row>
    <row r="35" spans="1:83" s="101" customFormat="1" ht="15" customHeight="1">
      <c r="A35" s="83" t="str">
        <f>[1]CCT!D41</f>
        <v>Sindesp - MG</v>
      </c>
      <c r="B35" s="83" t="str">
        <f>[1]CCT!C41</f>
        <v>Viçosa</v>
      </c>
      <c r="C35" s="87">
        <f>[1]CCT!F41</f>
        <v>0</v>
      </c>
      <c r="D35" s="85">
        <f>[1]CCT!E41</f>
        <v>0</v>
      </c>
      <c r="E35" s="86">
        <f t="shared" si="0"/>
        <v>0</v>
      </c>
      <c r="F35" s="87">
        <f>[1]CCT!H41</f>
        <v>2</v>
      </c>
      <c r="G35" s="85">
        <f>[1]CCT!G41</f>
        <v>1602.86</v>
      </c>
      <c r="H35" s="86">
        <f t="shared" si="1"/>
        <v>3205.72</v>
      </c>
      <c r="I35" s="87">
        <f>[1]CCT!J41</f>
        <v>0</v>
      </c>
      <c r="J35" s="85">
        <f>[1]CCT!I41</f>
        <v>0</v>
      </c>
      <c r="K35" s="86">
        <f t="shared" si="2"/>
        <v>0</v>
      </c>
      <c r="L35" s="88">
        <f t="shared" si="3"/>
        <v>2</v>
      </c>
      <c r="M35" s="89">
        <f t="shared" si="4"/>
        <v>3205.72</v>
      </c>
      <c r="N35" s="90"/>
      <c r="O35" s="89">
        <f t="shared" si="5"/>
        <v>961.71599999999989</v>
      </c>
      <c r="P35" s="89">
        <f t="shared" si="6"/>
        <v>0</v>
      </c>
      <c r="Q35" s="89"/>
      <c r="R35" s="90"/>
      <c r="S35" s="89">
        <f t="shared" si="58"/>
        <v>293.61480909090909</v>
      </c>
      <c r="T35" s="89">
        <f t="shared" si="51"/>
        <v>94.714454545454558</v>
      </c>
      <c r="U35" s="89">
        <f t="shared" si="8"/>
        <v>4555.7652636363637</v>
      </c>
      <c r="V35" s="89">
        <f>VLOOKUP('Resumo Geral imposto cl'!A35,[1]PARÂMETRO!$B$2:$I$4,2,FALSE)*L35</f>
        <v>225.8</v>
      </c>
      <c r="W35" s="89">
        <f>(((VLOOKUP(A35,[1]PARÂMETRO!$B$2:$I$4,3,FALSE)*20)-(VLOOKUP(A35,[1]PARÂMETRO!$B$2:$I$4,3,FALSE)*20)*10%)*C35+((VLOOKUP(A35,[1]PARÂMETRO!$B$2:$IL$4,3,FALSE)*15.5)-(VLOOKUP(A35,[1]PARÂMETRO!$B$2:$I$4,3,FALSE)*15.5*10%))*F35+((VLOOKUP(A35,[1]PARÂMETRO!$B$2:$I$4,3,FALSE)*15.5)-(VLOOKUP(A35,[1]PARÂMETRO!$B$2:$I$4,3,FALSE)*15.5)*10%)*I35)</f>
        <v>446.12099999999998</v>
      </c>
      <c r="X35" s="89">
        <f>(VLOOKUP(B35,[1]PARÂMETRO!$B$9:$E$42,4,FALSE)*(2*20*C35))-(IF(E35*6%&lt;=(VLOOKUP(B35,[1]PARÂMETRO!$B$9:$E$42,4,FALSE)*(2*20*C35)),E35*6%,VLOOKUP(B35,[1]PARÂMETRO!$B$9:$E$42,4,FALSE)*(2*20*C35)))+(VLOOKUP(B35,[1]PARÂMETRO!$B$9:$E$42,4,FALSE)*(2*15.5*F35))-(IF(H35*6%&lt;=(VLOOKUP(B35,[1]PARÂMETRO!$B$9:$E$42,4,FALSE)*(2*15.5*F35)),H35*6%,VLOOKUP(B35,[1]PARÂMETRO!$B$9:$E$42,4,FALSE)*(2*15.5*F35)))+(VLOOKUP(B35,[1]PARÂMETRO!$B$9:$E$42,4,FALSE)*(2*15.5*I35))-(IF(K35*6%&lt;=(VLOOKUP(B35,[1]PARÂMETRO!$B$9:$E$42,4,FALSE)*(2*15.5*I35)),K35*6%,VLOOKUP(B35,[1]PARÂMETRO!$B$9:$E$42,4,FALSE)*(2*15.5*I35)))</f>
        <v>37.056800000000038</v>
      </c>
      <c r="Y35" s="89">
        <f>VLOOKUP(A35,[1]PARÂMETRO!$B$2:$I$4,4,FALSE)*L35</f>
        <v>182.16</v>
      </c>
      <c r="Z35" s="89">
        <f>VLOOKUP(A35,[1]PARÂMETRO!$B$2:$I$4,5,FALSE)*L35</f>
        <v>34.06</v>
      </c>
      <c r="AA35" s="89">
        <f>VLOOKUP(A35,[1]PARÂMETRO!$B$2:$I$4,6,FALSE)</f>
        <v>0</v>
      </c>
      <c r="AB35" s="89">
        <f>VLOOKUP($A35,[1]PARÂMETRO!$B$2:$I$4,7,FALSE)</f>
        <v>0</v>
      </c>
      <c r="AC35" s="89">
        <f>VLOOKUP($A35,[1]PARÂMETRO!$B$2:$I$4,8,FALSE)</f>
        <v>0</v>
      </c>
      <c r="AD35" s="89"/>
      <c r="AE35" s="89">
        <f t="shared" si="9"/>
        <v>925.19780000000014</v>
      </c>
      <c r="AF35" s="89">
        <f t="shared" si="52"/>
        <v>124.74849929588889</v>
      </c>
      <c r="AG35" s="89"/>
      <c r="AH35" s="89">
        <f t="shared" si="53"/>
        <v>117.06515348349205</v>
      </c>
      <c r="AI35" s="89"/>
      <c r="AJ35" s="89">
        <f t="shared" si="54"/>
        <v>241.81365277938096</v>
      </c>
      <c r="AK35" s="90">
        <f t="shared" si="10"/>
        <v>911.15305272727278</v>
      </c>
      <c r="AL35" s="90">
        <f t="shared" si="11"/>
        <v>68.336478954545456</v>
      </c>
      <c r="AM35" s="91">
        <f t="shared" si="12"/>
        <v>45.557652636363635</v>
      </c>
      <c r="AN35" s="90">
        <f t="shared" si="13"/>
        <v>9.1115305272727269</v>
      </c>
      <c r="AO35" s="91">
        <f t="shared" si="14"/>
        <v>113.8941315909091</v>
      </c>
      <c r="AP35" s="90">
        <f t="shared" si="15"/>
        <v>364.46122109090908</v>
      </c>
      <c r="AQ35" s="91">
        <f t="shared" si="16"/>
        <v>136.67295790909091</v>
      </c>
      <c r="AR35" s="90">
        <f t="shared" si="17"/>
        <v>27.334591581818181</v>
      </c>
      <c r="AS35" s="90">
        <f>SUM(AK35:AR35)</f>
        <v>1676.5216170181818</v>
      </c>
      <c r="AT35" s="89">
        <f t="shared" si="19"/>
        <v>379.64710530303029</v>
      </c>
      <c r="AU35" s="89">
        <f t="shared" si="20"/>
        <v>139.7101347515152</v>
      </c>
      <c r="AV35" s="89">
        <f t="shared" si="21"/>
        <v>519.35724005454551</v>
      </c>
      <c r="AW35" s="89">
        <f t="shared" si="22"/>
        <v>5.9056216380471378</v>
      </c>
      <c r="AX35" s="89">
        <f t="shared" si="23"/>
        <v>2.1732687628013472</v>
      </c>
      <c r="AY35" s="89">
        <f t="shared" si="24"/>
        <v>8.0788904008484845</v>
      </c>
      <c r="AZ35" s="89">
        <f t="shared" si="25"/>
        <v>22.862313528838737</v>
      </c>
      <c r="BA35" s="89">
        <f t="shared" si="26"/>
        <v>1.828985082307099</v>
      </c>
      <c r="BB35" s="89">
        <f t="shared" si="27"/>
        <v>0.9144925411535495</v>
      </c>
      <c r="BC35" s="89">
        <f t="shared" si="28"/>
        <v>15.945178422727276</v>
      </c>
      <c r="BD35" s="89">
        <f t="shared" si="29"/>
        <v>5.8678256595636391</v>
      </c>
      <c r="BE35" s="89">
        <f t="shared" si="30"/>
        <v>195.89790633636363</v>
      </c>
      <c r="BF35" s="89">
        <f t="shared" si="31"/>
        <v>7.5929421060606064</v>
      </c>
      <c r="BG35" s="89">
        <f t="shared" si="32"/>
        <v>250.90964367701454</v>
      </c>
      <c r="BH35" s="89">
        <f t="shared" si="33"/>
        <v>506.19614040404036</v>
      </c>
      <c r="BI35" s="89">
        <f t="shared" si="34"/>
        <v>63.274517550505045</v>
      </c>
      <c r="BJ35" s="89">
        <f t="shared" si="35"/>
        <v>38.40763215315657</v>
      </c>
      <c r="BK35" s="89">
        <f t="shared" si="36"/>
        <v>15.185884212121213</v>
      </c>
      <c r="BL35" s="89">
        <f t="shared" si="37"/>
        <v>0</v>
      </c>
      <c r="BM35" s="89">
        <f t="shared" si="38"/>
        <v>229.287616149695</v>
      </c>
      <c r="BN35" s="89">
        <f t="shared" si="39"/>
        <v>852.35179046951816</v>
      </c>
      <c r="BO35" s="89">
        <f t="shared" si="40"/>
        <v>3307.2191816201089</v>
      </c>
      <c r="BP35" s="89">
        <f t="shared" si="55"/>
        <v>3307.2191816201084</v>
      </c>
      <c r="BQ35" s="89">
        <f t="shared" si="56"/>
        <v>9029.9958980358533</v>
      </c>
      <c r="BR35" s="89">
        <f>$BR$2*L35</f>
        <v>576.48619466824846</v>
      </c>
      <c r="BS35" s="92">
        <f>VLOOKUP(B35,'[1]ISS VIGILANCIA'!$A$1:$B$35,2,FALSE)*100</f>
        <v>2</v>
      </c>
      <c r="BT35" s="93">
        <f t="shared" si="42"/>
        <v>5.65</v>
      </c>
      <c r="BU35" s="94">
        <f t="shared" si="43"/>
        <v>2.1197668256491848</v>
      </c>
      <c r="BV35" s="95">
        <f>((BQ35+BR35+CA35)*BU35)%</f>
        <v>218.29392083988711</v>
      </c>
      <c r="BW35" s="94">
        <f t="shared" si="45"/>
        <v>3.1796502384737768</v>
      </c>
      <c r="BX35" s="96">
        <f t="shared" si="46"/>
        <v>327.44088125983063</v>
      </c>
      <c r="BY35" s="94">
        <f t="shared" si="47"/>
        <v>0.68892421833598505</v>
      </c>
      <c r="BZ35" s="89">
        <f t="shared" si="57"/>
        <v>70.945524272963311</v>
      </c>
      <c r="CA35" s="89">
        <f t="shared" si="48"/>
        <v>691.53362291754206</v>
      </c>
      <c r="CB35" s="89">
        <f t="shared" si="49"/>
        <v>1884.7001439584715</v>
      </c>
      <c r="CC35" s="97">
        <f t="shared" si="50"/>
        <v>10914.696041994324</v>
      </c>
      <c r="CD35" s="100"/>
    </row>
    <row r="36" spans="1:83" ht="15" customHeight="1">
      <c r="A36" s="83"/>
      <c r="B36" s="103"/>
      <c r="C36" s="84"/>
      <c r="D36" s="104"/>
      <c r="E36" s="86"/>
      <c r="F36" s="105"/>
      <c r="G36" s="104"/>
      <c r="H36" s="86"/>
      <c r="I36" s="106"/>
      <c r="J36" s="104"/>
      <c r="K36" s="107"/>
      <c r="L36" s="108"/>
      <c r="M36" s="109"/>
      <c r="N36" s="110"/>
      <c r="O36" s="110"/>
      <c r="P36" s="110"/>
      <c r="Q36" s="110"/>
      <c r="R36" s="110"/>
      <c r="S36" s="110"/>
      <c r="T36" s="110"/>
      <c r="U36" s="109"/>
      <c r="V36" s="111"/>
      <c r="W36" s="109"/>
      <c r="X36" s="109"/>
      <c r="Y36" s="111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11"/>
      <c r="AL36" s="111"/>
      <c r="AM36" s="112"/>
      <c r="AN36" s="111"/>
      <c r="AO36" s="112"/>
      <c r="AP36" s="111"/>
      <c r="AQ36" s="112"/>
      <c r="AR36" s="111"/>
      <c r="AS36" s="111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13"/>
      <c r="BT36" s="114"/>
      <c r="BU36" s="115"/>
      <c r="BV36" s="116"/>
      <c r="BW36" s="115"/>
      <c r="BX36" s="117"/>
      <c r="BY36" s="115"/>
      <c r="BZ36" s="109"/>
      <c r="CA36" s="109"/>
      <c r="CB36" s="109"/>
      <c r="CC36" s="118"/>
      <c r="CE36" s="119"/>
    </row>
    <row r="37" spans="1:83" ht="15" customHeight="1" thickBot="1">
      <c r="A37" s="120"/>
      <c r="B37" s="121"/>
      <c r="C37" s="122"/>
      <c r="D37" s="123"/>
      <c r="E37" s="124"/>
      <c r="F37" s="125"/>
      <c r="G37" s="124"/>
      <c r="H37" s="124"/>
      <c r="I37" s="125"/>
      <c r="J37" s="124"/>
      <c r="K37" s="124"/>
      <c r="L37" s="126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09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8"/>
      <c r="AN37" s="127"/>
      <c r="AO37" s="128"/>
      <c r="AP37" s="127"/>
      <c r="AQ37" s="128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127"/>
      <c r="BR37" s="127"/>
      <c r="BS37" s="113"/>
      <c r="BT37" s="129"/>
      <c r="BU37" s="130"/>
      <c r="BV37" s="128"/>
      <c r="BW37" s="130"/>
      <c r="BX37" s="131"/>
      <c r="BY37" s="130"/>
      <c r="BZ37" s="109"/>
      <c r="CA37" s="127"/>
      <c r="CB37" s="127"/>
      <c r="CC37" s="132"/>
      <c r="CE37" s="119"/>
    </row>
    <row r="38" spans="1:83" ht="28.5" customHeight="1" thickBot="1">
      <c r="A38" s="133"/>
      <c r="B38" s="134"/>
      <c r="C38" s="135">
        <f>SUM(C4:C37)</f>
        <v>19</v>
      </c>
      <c r="D38" s="136"/>
      <c r="E38" s="137">
        <f>SUM(E4:E37)</f>
        <v>30454.340000000007</v>
      </c>
      <c r="F38" s="138">
        <f>SUM(F4:F37)</f>
        <v>54</v>
      </c>
      <c r="G38" s="136"/>
      <c r="H38" s="137">
        <f>SUM(H4:H37)</f>
        <v>86554.440000000017</v>
      </c>
      <c r="I38" s="138">
        <f>SUM(I4:I37)</f>
        <v>32</v>
      </c>
      <c r="J38" s="136"/>
      <c r="K38" s="137">
        <f t="shared" ref="K38:BR38" si="60">SUM(K4:K37)</f>
        <v>51291.520000000004</v>
      </c>
      <c r="L38" s="138">
        <f t="shared" si="60"/>
        <v>105</v>
      </c>
      <c r="M38" s="139">
        <f t="shared" si="60"/>
        <v>168300.30000000002</v>
      </c>
      <c r="N38" s="139">
        <f t="shared" si="60"/>
        <v>0</v>
      </c>
      <c r="O38" s="139">
        <f t="shared" si="60"/>
        <v>50490.090000000011</v>
      </c>
      <c r="P38" s="139">
        <f t="shared" si="60"/>
        <v>13153.943447272728</v>
      </c>
      <c r="Q38" s="139">
        <f t="shared" si="60"/>
        <v>0</v>
      </c>
      <c r="R38" s="139">
        <f t="shared" si="60"/>
        <v>0</v>
      </c>
      <c r="S38" s="139">
        <f t="shared" si="60"/>
        <v>17151.341170148757</v>
      </c>
      <c r="T38" s="139">
        <f t="shared" si="60"/>
        <v>4336.6591587878784</v>
      </c>
      <c r="U38" s="139">
        <f t="shared" si="60"/>
        <v>253432.33377620939</v>
      </c>
      <c r="V38" s="139">
        <f t="shared" si="60"/>
        <v>11854.499999999993</v>
      </c>
      <c r="W38" s="139">
        <f t="shared" si="60"/>
        <v>24651.782999999985</v>
      </c>
      <c r="X38" s="139">
        <f t="shared" si="60"/>
        <v>6462.9820000000045</v>
      </c>
      <c r="Y38" s="139">
        <f t="shared" si="60"/>
        <v>9563.399999999996</v>
      </c>
      <c r="Z38" s="139">
        <f t="shared" si="60"/>
        <v>1788.1499999999996</v>
      </c>
      <c r="AA38" s="139">
        <f t="shared" si="60"/>
        <v>0</v>
      </c>
      <c r="AB38" s="139">
        <f t="shared" si="60"/>
        <v>0</v>
      </c>
      <c r="AC38" s="139">
        <f t="shared" si="60"/>
        <v>0</v>
      </c>
      <c r="AD38" s="139">
        <f t="shared" si="60"/>
        <v>0</v>
      </c>
      <c r="AE38" s="139">
        <f t="shared" si="60"/>
        <v>54320.815000000031</v>
      </c>
      <c r="AF38" s="139">
        <f t="shared" si="60"/>
        <v>6549.2962130341666</v>
      </c>
      <c r="AG38" s="139">
        <f t="shared" si="60"/>
        <v>0</v>
      </c>
      <c r="AH38" s="139">
        <f t="shared" si="60"/>
        <v>6145.9205578833362</v>
      </c>
      <c r="AI38" s="139">
        <f t="shared" si="60"/>
        <v>0</v>
      </c>
      <c r="AJ38" s="139">
        <f t="shared" si="60"/>
        <v>12695.216770917503</v>
      </c>
      <c r="AK38" s="139">
        <f t="shared" si="60"/>
        <v>50686.466755241847</v>
      </c>
      <c r="AL38" s="139">
        <f t="shared" si="60"/>
        <v>3801.4850066431386</v>
      </c>
      <c r="AM38" s="139">
        <f t="shared" si="60"/>
        <v>2534.3233377620936</v>
      </c>
      <c r="AN38" s="139">
        <f t="shared" si="60"/>
        <v>506.86466755241906</v>
      </c>
      <c r="AO38" s="139">
        <f t="shared" si="60"/>
        <v>6335.8083444052309</v>
      </c>
      <c r="AP38" s="139">
        <f t="shared" si="60"/>
        <v>20274.586702096749</v>
      </c>
      <c r="AQ38" s="139">
        <f t="shared" si="60"/>
        <v>7602.9700132862772</v>
      </c>
      <c r="AR38" s="139">
        <f t="shared" si="60"/>
        <v>1520.5940026572555</v>
      </c>
      <c r="AS38" s="139">
        <f t="shared" si="60"/>
        <v>93263.098829645067</v>
      </c>
      <c r="AT38" s="139">
        <f t="shared" si="60"/>
        <v>21119.361148017448</v>
      </c>
      <c r="AU38" s="139">
        <f t="shared" si="60"/>
        <v>7771.9249024704259</v>
      </c>
      <c r="AV38" s="139">
        <f t="shared" si="60"/>
        <v>28891.286050487863</v>
      </c>
      <c r="AW38" s="139">
        <f t="shared" si="60"/>
        <v>328.52339563582683</v>
      </c>
      <c r="AX38" s="139">
        <f t="shared" si="60"/>
        <v>120.89660959398432</v>
      </c>
      <c r="AY38" s="139">
        <f t="shared" si="60"/>
        <v>449.42000522981107</v>
      </c>
      <c r="AZ38" s="139">
        <f t="shared" si="60"/>
        <v>1271.8059728372077</v>
      </c>
      <c r="BA38" s="139">
        <f t="shared" si="60"/>
        <v>101.74447782697668</v>
      </c>
      <c r="BB38" s="139">
        <f t="shared" si="60"/>
        <v>50.872238913488339</v>
      </c>
      <c r="BC38" s="139">
        <f t="shared" si="60"/>
        <v>887.01316821673299</v>
      </c>
      <c r="BD38" s="139">
        <f t="shared" si="60"/>
        <v>326.42084590375782</v>
      </c>
      <c r="BE38" s="139">
        <f t="shared" si="60"/>
        <v>10897.590352377005</v>
      </c>
      <c r="BF38" s="139">
        <f t="shared" si="60"/>
        <v>422.38722296034894</v>
      </c>
      <c r="BG38" s="139">
        <f t="shared" si="60"/>
        <v>13957.834279035511</v>
      </c>
      <c r="BH38" s="139">
        <f t="shared" si="60"/>
        <v>28159.148197356608</v>
      </c>
      <c r="BI38" s="139">
        <f t="shared" si="60"/>
        <v>3519.893524669576</v>
      </c>
      <c r="BJ38" s="139">
        <f t="shared" si="60"/>
        <v>2136.5753694744317</v>
      </c>
      <c r="BK38" s="139">
        <f t="shared" si="60"/>
        <v>844.77444592069787</v>
      </c>
      <c r="BL38" s="139">
        <f t="shared" si="60"/>
        <v>0</v>
      </c>
      <c r="BM38" s="139">
        <f t="shared" si="60"/>
        <v>12755.02408577104</v>
      </c>
      <c r="BN38" s="139">
        <f t="shared" si="60"/>
        <v>47415.415623192363</v>
      </c>
      <c r="BO38" s="139">
        <f t="shared" si="60"/>
        <v>183977.05478759058</v>
      </c>
      <c r="BP38" s="139">
        <f t="shared" si="60"/>
        <v>183977.05478759058</v>
      </c>
      <c r="BQ38" s="139">
        <f t="shared" si="60"/>
        <v>504425.42033471749</v>
      </c>
      <c r="BR38" s="139">
        <f t="shared" si="60"/>
        <v>30265.525220083033</v>
      </c>
      <c r="BS38" s="140"/>
      <c r="BT38" s="140"/>
      <c r="BU38" s="141"/>
      <c r="BV38" s="139">
        <f>SUM(BV4:BV37)</f>
        <v>23490.336533715261</v>
      </c>
      <c r="BW38" s="137"/>
      <c r="BX38" s="139">
        <f>SUM(BX4:BX37)</f>
        <v>18510.227211988185</v>
      </c>
      <c r="BY38" s="142"/>
      <c r="BZ38" s="139">
        <f>SUM(BZ4:BZ37)</f>
        <v>4010.5492292641075</v>
      </c>
      <c r="CA38" s="139">
        <f>SUM(CA4:CA37)</f>
        <v>36305.515203170973</v>
      </c>
      <c r="CB38" s="139">
        <f>SUM(CB4:CB37)</f>
        <v>112582.15339822153</v>
      </c>
      <c r="CC38" s="139">
        <f>SUM(CC4:CC37)</f>
        <v>617007.5737329392</v>
      </c>
      <c r="CD38" s="52"/>
      <c r="CE38" s="143"/>
    </row>
    <row r="39" spans="1:83" ht="12.75" customHeight="1" thickBot="1">
      <c r="A39" s="144"/>
      <c r="B39" s="145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7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BR39" s="48">
        <f>BR38*12</f>
        <v>363186.30264099641</v>
      </c>
      <c r="CD39" s="146"/>
    </row>
    <row r="40" spans="1:83" ht="12.75" customHeight="1" thickBot="1">
      <c r="A40" s="148" t="s">
        <v>41</v>
      </c>
      <c r="B40" s="149"/>
      <c r="C40" s="149"/>
      <c r="D40" s="150"/>
      <c r="E40" s="150"/>
      <c r="F40" s="151"/>
      <c r="G40" s="150"/>
      <c r="H40" s="150"/>
      <c r="I40" s="151"/>
      <c r="J40" s="150"/>
      <c r="K40" s="150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51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49"/>
      <c r="BR40" s="149"/>
      <c r="BS40" s="152"/>
      <c r="BT40" s="152"/>
      <c r="BU40" s="149"/>
      <c r="BV40" s="149"/>
      <c r="BW40" s="151">
        <f>BV38+BX38+BZ38</f>
        <v>46011.112974967553</v>
      </c>
      <c r="BX40" s="149"/>
      <c r="BY40" s="149"/>
      <c r="BZ40" s="153"/>
      <c r="CA40" s="153"/>
      <c r="CB40" s="149"/>
      <c r="CC40" s="154">
        <f>CC38*12</f>
        <v>7404090.8847952709</v>
      </c>
    </row>
    <row r="41" spans="1:83" ht="12.75" customHeight="1">
      <c r="A41" s="144"/>
      <c r="B41" s="155"/>
      <c r="C41" s="156"/>
      <c r="D41" s="157"/>
      <c r="E41" s="157"/>
      <c r="F41" s="51"/>
      <c r="G41" s="157"/>
      <c r="H41" s="157"/>
      <c r="I41" s="157"/>
      <c r="J41" s="157"/>
      <c r="K41" s="157"/>
      <c r="AI41" s="146"/>
      <c r="BW41" s="165">
        <f>BW40*12</f>
        <v>552133.35569961066</v>
      </c>
      <c r="BX41" s="166"/>
      <c r="BZ41" s="158"/>
      <c r="CA41" s="158"/>
    </row>
    <row r="42" spans="1:83" ht="21.75" customHeight="1">
      <c r="A42" s="144"/>
      <c r="C42" s="51"/>
      <c r="D42" s="157"/>
      <c r="E42" s="157"/>
      <c r="F42" s="51"/>
      <c r="G42" s="157"/>
      <c r="H42" s="157"/>
      <c r="I42" s="157"/>
      <c r="J42" s="157"/>
      <c r="K42" s="157"/>
      <c r="BV42" s="168" t="s">
        <v>108</v>
      </c>
      <c r="BW42" s="167">
        <f>BW41-'Resumo Geral imposto cd'!BX42</f>
        <v>64249.914122368908</v>
      </c>
      <c r="CC42" s="159"/>
    </row>
    <row r="43" spans="1:83" ht="12.75" customHeight="1">
      <c r="A43" s="144"/>
      <c r="B43" s="155"/>
      <c r="S43" s="119"/>
      <c r="T43" s="119"/>
    </row>
    <row r="44" spans="1:83" ht="15" customHeight="1">
      <c r="A44" s="144"/>
      <c r="B44" s="155"/>
    </row>
    <row r="45" spans="1:83" ht="10.5" customHeight="1">
      <c r="A45" s="144"/>
    </row>
    <row r="46" spans="1:83" ht="12.75" customHeight="1">
      <c r="B46" s="155"/>
    </row>
    <row r="49" spans="2:78" ht="12.75" customHeight="1">
      <c r="BY49" s="160"/>
      <c r="BZ49" s="161"/>
    </row>
    <row r="53" spans="2:78" ht="12.75" customHeight="1">
      <c r="B53" s="183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4"/>
      <c r="BP53" s="184"/>
      <c r="BQ53" s="184"/>
    </row>
  </sheetData>
  <sheetProtection algorithmName="SHA-512" hashValue="p0YHDrYPkBim+K72y+Snqn3mi7eOUDe/7Z9CbwPfmOicZdrxBaKopCg0ogpKYCseFPRsSlHgvO/7VrbP5psfUQ==" saltValue="EWtl8dnh7gSld0YR6LAT9w==" spinCount="100000" sheet="1" objects="1" scenarios="1"/>
  <mergeCells count="1">
    <mergeCell ref="B53:BQ53"/>
  </mergeCells>
  <dataValidations count="2">
    <dataValidation type="list" allowBlank="1" showInputMessage="1" showErrorMessage="1" sqref="B4:B37">
      <formula1>cidades</formula1>
    </dataValidation>
    <dataValidation type="list" allowBlank="1" showInputMessage="1" showErrorMessage="1" sqref="A4:A35">
      <formula1>convenções</formula1>
    </dataValidation>
  </dataValidations>
  <pageMargins left="0.23622047244094491" right="0.23622047244094491" top="0.19685039370078741" bottom="0.15748031496062992" header="0.11811023622047245" footer="0.11811023622047245"/>
  <pageSetup paperSize="9" scale="60" firstPageNumber="38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CE53"/>
  <sheetViews>
    <sheetView showGridLines="0" view="pageBreakPreview" topLeftCell="BP1" zoomScale="120" zoomScaleNormal="100" zoomScaleSheetLayoutView="120" workbookViewId="0">
      <pane ySplit="3" topLeftCell="A32" activePane="bottomLeft" state="frozen"/>
      <selection activeCell="F21" sqref="F21"/>
      <selection pane="bottomLeft" activeCell="BX42" sqref="BX42"/>
    </sheetView>
  </sheetViews>
  <sheetFormatPr defaultRowHeight="12.75" customHeight="1"/>
  <cols>
    <col min="1" max="1" width="20.140625" style="48" customWidth="1"/>
    <col min="2" max="2" width="21.42578125" style="48" customWidth="1"/>
    <col min="3" max="3" width="9.140625" style="48"/>
    <col min="4" max="4" width="8.140625" style="50" customWidth="1"/>
    <col min="5" max="5" width="10.7109375" style="50" customWidth="1"/>
    <col min="6" max="6" width="9" style="48" customWidth="1"/>
    <col min="7" max="8" width="11.140625" style="50" customWidth="1"/>
    <col min="9" max="9" width="8.140625" style="50" customWidth="1"/>
    <col min="10" max="10" width="7.28515625" style="50" customWidth="1"/>
    <col min="11" max="11" width="8.28515625" style="50" customWidth="1"/>
    <col min="12" max="12" width="7" style="48" customWidth="1"/>
    <col min="13" max="13" width="9.7109375" style="48" customWidth="1"/>
    <col min="14" max="14" width="12.5703125" style="48" customWidth="1"/>
    <col min="15" max="20" width="12.7109375" style="48" customWidth="1"/>
    <col min="21" max="21" width="9.28515625" style="48" customWidth="1"/>
    <col min="22" max="22" width="12.42578125" style="48" customWidth="1"/>
    <col min="23" max="23" width="12.5703125" style="48" customWidth="1"/>
    <col min="24" max="33" width="10.140625" style="48" customWidth="1"/>
    <col min="34" max="34" width="12.5703125" style="48" customWidth="1"/>
    <col min="35" max="36" width="10.140625" style="48" customWidth="1"/>
    <col min="37" max="37" width="9.42578125" style="48" customWidth="1"/>
    <col min="38" max="38" width="10.140625" style="48" customWidth="1"/>
    <col min="39" max="39" width="9.42578125" style="48" customWidth="1"/>
    <col min="40" max="40" width="10.7109375" style="48" customWidth="1"/>
    <col min="41" max="42" width="11.140625" style="48" customWidth="1"/>
    <col min="43" max="43" width="9.42578125" style="48" customWidth="1"/>
    <col min="44" max="44" width="7.7109375" style="48" customWidth="1"/>
    <col min="45" max="46" width="10" style="48" customWidth="1"/>
    <col min="47" max="47" width="11" style="48" customWidth="1"/>
    <col min="48" max="48" width="10" style="48" customWidth="1"/>
    <col min="49" max="49" width="13.28515625" style="48" customWidth="1"/>
    <col min="50" max="50" width="10.7109375" style="48" customWidth="1"/>
    <col min="51" max="61" width="10" style="48" customWidth="1"/>
    <col min="62" max="62" width="12.42578125" style="48" customWidth="1"/>
    <col min="63" max="63" width="10" style="48" customWidth="1"/>
    <col min="64" max="64" width="12.7109375" style="48" customWidth="1"/>
    <col min="65" max="65" width="11.7109375" style="48" customWidth="1"/>
    <col min="66" max="70" width="10" style="48" customWidth="1"/>
    <col min="71" max="72" width="9.28515625" style="52" customWidth="1"/>
    <col min="73" max="73" width="9.28515625" style="48" customWidth="1"/>
    <col min="74" max="74" width="10.42578125" style="48" customWidth="1"/>
    <col min="75" max="75" width="13.5703125" style="48" customWidth="1"/>
    <col min="76" max="76" width="13.28515625" style="48" customWidth="1"/>
    <col min="77" max="77" width="8.28515625" style="48" customWidth="1"/>
    <col min="78" max="78" width="8.42578125" style="53" customWidth="1"/>
    <col min="79" max="79" width="11.28515625" style="53" customWidth="1"/>
    <col min="80" max="80" width="9.7109375" style="48" customWidth="1"/>
    <col min="81" max="81" width="12.7109375" style="48" customWidth="1"/>
    <col min="82" max="82" width="11.28515625" style="48" bestFit="1" customWidth="1"/>
    <col min="83" max="16384" width="9.140625" style="48"/>
  </cols>
  <sheetData>
    <row r="1" spans="1:82" ht="12.75" customHeight="1">
      <c r="B1" s="49"/>
      <c r="AP1" s="51"/>
    </row>
    <row r="2" spans="1:82" ht="12.75" customHeight="1" thickBot="1">
      <c r="A2" s="54"/>
      <c r="B2" s="54"/>
      <c r="C2" s="54"/>
      <c r="D2" s="55"/>
      <c r="E2" s="55"/>
      <c r="F2" s="54"/>
      <c r="G2" s="55"/>
      <c r="H2" s="55"/>
      <c r="I2" s="55"/>
      <c r="J2" s="55"/>
      <c r="K2" s="55"/>
      <c r="L2" s="54"/>
      <c r="M2" s="54"/>
      <c r="N2" s="54"/>
      <c r="O2" s="56">
        <f>'[1]Base - Módulos'!C14</f>
        <v>0.3</v>
      </c>
      <c r="P2" s="57">
        <v>0.4</v>
      </c>
      <c r="Q2" s="57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8"/>
      <c r="AE2" s="54"/>
      <c r="AF2" s="58">
        <f>'Resumo Geral imposto cl'!AF2</f>
        <v>62.374249647944445</v>
      </c>
      <c r="AG2" s="59"/>
      <c r="AH2" s="58">
        <v>58.532576741746027</v>
      </c>
      <c r="AI2" s="58"/>
      <c r="AJ2" s="54"/>
      <c r="AK2" s="56">
        <f>'[1]Base - Módulos'!C48</f>
        <v>0.2</v>
      </c>
      <c r="AL2" s="56">
        <f>'[1]Base - Módulos'!C49</f>
        <v>1.4999999999999999E-2</v>
      </c>
      <c r="AM2" s="56">
        <f>'[1]Base - Módulos'!C50</f>
        <v>0.01</v>
      </c>
      <c r="AN2" s="56">
        <f>'[1]Base - Módulos'!C51</f>
        <v>2E-3</v>
      </c>
      <c r="AO2" s="56">
        <f>'[1]Base - Módulos'!C52</f>
        <v>2.5000000000000001E-2</v>
      </c>
      <c r="AP2" s="56">
        <f>'[1]Base - Módulos'!C53</f>
        <v>0.08</v>
      </c>
      <c r="AQ2" s="56">
        <f>'[1]Base - Módulos'!C54</f>
        <v>0.03</v>
      </c>
      <c r="AR2" s="56">
        <f>'[1]Base - Módulos'!C55</f>
        <v>6.0000000000000001E-3</v>
      </c>
      <c r="AS2" s="60">
        <f>SUM(AK2:AR2)</f>
        <v>0.3680000000000001</v>
      </c>
      <c r="AT2" s="56">
        <f>'[1]Base - Módulos'!C59</f>
        <v>8.3333333333333329E-2</v>
      </c>
      <c r="AU2" s="56">
        <f>'[1]Base - Módulos'!C61</f>
        <v>3.0666666666666675E-2</v>
      </c>
      <c r="AV2" s="60">
        <f>AT2+AU2</f>
        <v>0.114</v>
      </c>
      <c r="AW2" s="56">
        <f>'[1]Base - Módulos'!C65</f>
        <v>1.2962962962962963E-3</v>
      </c>
      <c r="AX2" s="56">
        <f>'[1]Base - Módulos'!C66</f>
        <v>4.7703703703703715E-4</v>
      </c>
      <c r="AY2" s="60">
        <f>SUM(AW2:AX2)</f>
        <v>1.7733333333333334E-3</v>
      </c>
      <c r="AZ2" s="56">
        <f>'[1]Base - Módulos'!C70</f>
        <v>5.0183256172839511E-3</v>
      </c>
      <c r="BA2" s="56">
        <f>'[1]Base - Módulos'!C71</f>
        <v>4.0146604938271608E-4</v>
      </c>
      <c r="BB2" s="56">
        <f>'[1]Base - Módulos'!C72</f>
        <v>2.0073302469135804E-4</v>
      </c>
      <c r="BC2" s="56">
        <f>'[1]Base - Módulos'!C73</f>
        <v>3.5000000000000005E-3</v>
      </c>
      <c r="BD2" s="56">
        <f>'[1]Base - Módulos'!C74</f>
        <v>1.2880000000000005E-3</v>
      </c>
      <c r="BE2" s="56">
        <f>'[1]Base - Módulos'!C75</f>
        <v>4.2999999999999997E-2</v>
      </c>
      <c r="BF2" s="56">
        <f>'[1]Base - Módulos'!C76</f>
        <v>1.6666666666666668E-3</v>
      </c>
      <c r="BG2" s="60">
        <f>SUM(AZ2:BF2)</f>
        <v>5.5075191358024689E-2</v>
      </c>
      <c r="BH2" s="56">
        <f>'[1]Base - Módulos'!C80</f>
        <v>0.1111111111111111</v>
      </c>
      <c r="BI2" s="56">
        <f>'[1]Base - Módulos'!C81</f>
        <v>1.3888888888888888E-2</v>
      </c>
      <c r="BJ2" s="56">
        <f>'[1]Base - Módulos'!C82</f>
        <v>8.4305555555555557E-3</v>
      </c>
      <c r="BK2" s="56">
        <f>'[1]Base - Módulos'!C83</f>
        <v>3.3333333333333335E-3</v>
      </c>
      <c r="BL2" s="56">
        <f>'[1]Base - Módulos'!C84</f>
        <v>0</v>
      </c>
      <c r="BM2" s="56">
        <f>'[1]Base - Módulos'!C86</f>
        <v>5.0329111111111123E-2</v>
      </c>
      <c r="BN2" s="60">
        <f>SUM(BH2:BM2)</f>
        <v>0.18709300000000001</v>
      </c>
      <c r="BO2" s="60">
        <f>BN2+BG2+AY2+AV2+AS2</f>
        <v>0.72594152469135809</v>
      </c>
      <c r="BP2" s="60"/>
      <c r="BQ2" s="60"/>
      <c r="BR2" s="61">
        <f>'Resumo Geral imposto cl'!BR2</f>
        <v>288.24309733412423</v>
      </c>
      <c r="BS2" s="62"/>
      <c r="BT2" s="62"/>
      <c r="BU2" s="56"/>
      <c r="BV2" s="56"/>
      <c r="BW2" s="56"/>
      <c r="BX2" s="63">
        <f>'[1]Base - Módulos'!B102</f>
        <v>3</v>
      </c>
      <c r="BY2" s="63"/>
      <c r="BZ2" s="63">
        <f>'[1]Base - Módulos'!B103</f>
        <v>0.65</v>
      </c>
      <c r="CA2" s="61">
        <f>'Resumo Geral imposto cl'!CA2</f>
        <v>345.76681145877103</v>
      </c>
      <c r="CB2" s="54"/>
      <c r="CC2" s="54"/>
    </row>
    <row r="3" spans="1:82" s="82" customFormat="1" ht="141" thickBot="1">
      <c r="A3" s="64" t="s">
        <v>0</v>
      </c>
      <c r="B3" s="65" t="s">
        <v>1</v>
      </c>
      <c r="C3" s="66" t="s">
        <v>98</v>
      </c>
      <c r="D3" s="67" t="s">
        <v>2</v>
      </c>
      <c r="E3" s="68" t="s">
        <v>3</v>
      </c>
      <c r="F3" s="69" t="s">
        <v>99</v>
      </c>
      <c r="G3" s="67" t="s">
        <v>2</v>
      </c>
      <c r="H3" s="68" t="s">
        <v>3</v>
      </c>
      <c r="I3" s="69" t="s">
        <v>100</v>
      </c>
      <c r="J3" s="67" t="s">
        <v>2</v>
      </c>
      <c r="K3" s="68" t="s">
        <v>3</v>
      </c>
      <c r="L3" s="70" t="s">
        <v>3</v>
      </c>
      <c r="M3" s="71" t="s">
        <v>101</v>
      </c>
      <c r="N3" s="71" t="s">
        <v>5</v>
      </c>
      <c r="O3" s="71" t="s">
        <v>4</v>
      </c>
      <c r="P3" s="71" t="s">
        <v>6</v>
      </c>
      <c r="Q3" s="71" t="s">
        <v>7</v>
      </c>
      <c r="R3" s="71" t="s">
        <v>42</v>
      </c>
      <c r="S3" s="71" t="s">
        <v>8</v>
      </c>
      <c r="T3" s="71" t="s">
        <v>102</v>
      </c>
      <c r="U3" s="72" t="s">
        <v>43</v>
      </c>
      <c r="V3" s="71" t="s">
        <v>44</v>
      </c>
      <c r="W3" s="71" t="s">
        <v>103</v>
      </c>
      <c r="X3" s="71" t="s">
        <v>45</v>
      </c>
      <c r="Y3" s="71" t="s">
        <v>46</v>
      </c>
      <c r="Z3" s="71" t="s">
        <v>9</v>
      </c>
      <c r="AA3" s="71" t="s">
        <v>10</v>
      </c>
      <c r="AB3" s="71" t="s">
        <v>12</v>
      </c>
      <c r="AC3" s="71" t="s">
        <v>11</v>
      </c>
      <c r="AD3" s="71" t="s">
        <v>47</v>
      </c>
      <c r="AE3" s="72" t="s">
        <v>48</v>
      </c>
      <c r="AF3" s="71" t="s">
        <v>49</v>
      </c>
      <c r="AG3" s="71" t="s">
        <v>13</v>
      </c>
      <c r="AH3" s="71" t="s">
        <v>14</v>
      </c>
      <c r="AI3" s="71" t="s">
        <v>50</v>
      </c>
      <c r="AJ3" s="72" t="s">
        <v>51</v>
      </c>
      <c r="AK3" s="71" t="s">
        <v>15</v>
      </c>
      <c r="AL3" s="73" t="s">
        <v>16</v>
      </c>
      <c r="AM3" s="74" t="s">
        <v>17</v>
      </c>
      <c r="AN3" s="75" t="s">
        <v>18</v>
      </c>
      <c r="AO3" s="75" t="s">
        <v>19</v>
      </c>
      <c r="AP3" s="75" t="s">
        <v>20</v>
      </c>
      <c r="AQ3" s="73" t="s">
        <v>21</v>
      </c>
      <c r="AR3" s="75" t="s">
        <v>22</v>
      </c>
      <c r="AS3" s="76" t="s">
        <v>52</v>
      </c>
      <c r="AT3" s="75" t="s">
        <v>23</v>
      </c>
      <c r="AU3" s="75" t="s">
        <v>104</v>
      </c>
      <c r="AV3" s="76" t="s">
        <v>53</v>
      </c>
      <c r="AW3" s="75" t="s">
        <v>24</v>
      </c>
      <c r="AX3" s="75" t="s">
        <v>25</v>
      </c>
      <c r="AY3" s="76" t="s">
        <v>54</v>
      </c>
      <c r="AZ3" s="75" t="s">
        <v>26</v>
      </c>
      <c r="BA3" s="75" t="s">
        <v>27</v>
      </c>
      <c r="BB3" s="75" t="s">
        <v>55</v>
      </c>
      <c r="BC3" s="75" t="s">
        <v>56</v>
      </c>
      <c r="BD3" s="75" t="s">
        <v>57</v>
      </c>
      <c r="BE3" s="75" t="s">
        <v>58</v>
      </c>
      <c r="BF3" s="75" t="s">
        <v>59</v>
      </c>
      <c r="BG3" s="76" t="s">
        <v>60</v>
      </c>
      <c r="BH3" s="75" t="s">
        <v>105</v>
      </c>
      <c r="BI3" s="75" t="s">
        <v>28</v>
      </c>
      <c r="BJ3" s="75" t="s">
        <v>29</v>
      </c>
      <c r="BK3" s="75" t="s">
        <v>30</v>
      </c>
      <c r="BL3" s="75" t="s">
        <v>61</v>
      </c>
      <c r="BM3" s="75" t="s">
        <v>31</v>
      </c>
      <c r="BN3" s="76" t="s">
        <v>62</v>
      </c>
      <c r="BO3" s="75" t="s">
        <v>63</v>
      </c>
      <c r="BP3" s="76" t="s">
        <v>64</v>
      </c>
      <c r="BQ3" s="76" t="s">
        <v>65</v>
      </c>
      <c r="BR3" s="77" t="s">
        <v>66</v>
      </c>
      <c r="BS3" s="78" t="s">
        <v>32</v>
      </c>
      <c r="BT3" s="79" t="s">
        <v>33</v>
      </c>
      <c r="BU3" s="74" t="s">
        <v>34</v>
      </c>
      <c r="BV3" s="75" t="s">
        <v>35</v>
      </c>
      <c r="BW3" s="74" t="s">
        <v>36</v>
      </c>
      <c r="BX3" s="75" t="s">
        <v>37</v>
      </c>
      <c r="BY3" s="74" t="s">
        <v>38</v>
      </c>
      <c r="BZ3" s="75" t="s">
        <v>39</v>
      </c>
      <c r="CA3" s="75" t="s">
        <v>40</v>
      </c>
      <c r="CB3" s="80" t="s">
        <v>67</v>
      </c>
      <c r="CC3" s="81" t="str">
        <f>'[5]Anexo X'!A97</f>
        <v>TOTAL GERAL GLOBAL</v>
      </c>
    </row>
    <row r="4" spans="1:82" ht="15" customHeight="1">
      <c r="A4" s="83" t="str">
        <f>[1]CCT!D11</f>
        <v>Sindesp - MG</v>
      </c>
      <c r="B4" s="83" t="str">
        <f>[1]CCT!C11</f>
        <v>Araçuí</v>
      </c>
      <c r="C4" s="84">
        <f>[1]CCT!F11</f>
        <v>1</v>
      </c>
      <c r="D4" s="85">
        <f>[1]CCT!E11</f>
        <v>1602.86</v>
      </c>
      <c r="E4" s="86">
        <f t="shared" ref="E4:E35" si="0">C4*D4</f>
        <v>1602.86</v>
      </c>
      <c r="F4" s="87">
        <f>[1]CCT!H11</f>
        <v>0</v>
      </c>
      <c r="G4" s="85">
        <f>[1]CCT!G11</f>
        <v>0</v>
      </c>
      <c r="H4" s="86">
        <f t="shared" ref="H4:H35" si="1">F4*G4</f>
        <v>0</v>
      </c>
      <c r="I4" s="87">
        <f>[1]CCT!J11</f>
        <v>0</v>
      </c>
      <c r="J4" s="85">
        <f>[1]CCT!I11</f>
        <v>0</v>
      </c>
      <c r="K4" s="86">
        <f t="shared" ref="K4:K35" si="2">I4*J4</f>
        <v>0</v>
      </c>
      <c r="L4" s="88">
        <f t="shared" ref="L4:L35" si="3">I4+F4+C4</f>
        <v>1</v>
      </c>
      <c r="M4" s="89">
        <f t="shared" ref="M4:M35" si="4">K4+H4+E4</f>
        <v>1602.86</v>
      </c>
      <c r="N4" s="89"/>
      <c r="O4" s="89">
        <f t="shared" ref="O4:O35" si="5">D4*C4*$O$2+G4*F4*$O$2+J4*I4*$O$2</f>
        <v>480.85799999999995</v>
      </c>
      <c r="P4" s="89">
        <f t="shared" ref="P4:P35" si="6">((J4+J4*$O$2)/220*$P$2*7*15.5)*I4</f>
        <v>0</v>
      </c>
      <c r="Q4" s="89"/>
      <c r="R4" s="89"/>
      <c r="S4" s="89">
        <f t="shared" ref="S4:S26" si="7">((D4+D4*$O$2)/220*20*C4)+((G4+G4*$O$2)/220*15.5*F4)+(((J4+J4*$O$2+(J4+J4*$O$2)/220*$P$2*7*15.5)/220*15.5)*I4)</f>
        <v>189.42890909090909</v>
      </c>
      <c r="T4" s="89">
        <f>((D4+D4*$O$2)/220*8.8*2/12)*C4+((G4+G4*$O$2)/220*12*5/12)*F4+((J4+J4*$O$2)/220*12*5/12)*I4</f>
        <v>13.891453333333336</v>
      </c>
      <c r="U4" s="89">
        <f t="shared" ref="U4:U35" si="8">SUM(M4:T4)</f>
        <v>2287.0383624242422</v>
      </c>
      <c r="V4" s="89">
        <f>VLOOKUP('Resumo Geral imposto cd'!A4,[1]PARÂMETRO!$B$2:$I$4,2,FALSE)*L4</f>
        <v>112.9</v>
      </c>
      <c r="W4" s="89">
        <f>(((VLOOKUP(A4,[1]PARÂMETRO!$B$2:$I$4,3,FALSE)*20)-(VLOOKUP(A4,[1]PARÂMETRO!$B$2:$I$4,3,FALSE)*20)*10%)*C4+((VLOOKUP(A4,[1]PARÂMETRO!$B$2:$IL$4,3,FALSE)*15.5)-(VLOOKUP(A4,[1]PARÂMETRO!$B$2:$I$4,3,FALSE)*15.5*10%))*F4+((VLOOKUP(A4,[1]PARÂMETRO!$B$2:$I$4,3,FALSE)*15.5)-(VLOOKUP(A4,[1]PARÂMETRO!$B$2:$I$4,3,FALSE)*15.5)*10%)*I4)</f>
        <v>287.82</v>
      </c>
      <c r="X4" s="89">
        <f>(VLOOKUP(B4,[1]PARÂMETRO!$B$9:$E$42,4,FALSE)*(2*20*C4))-(IF(E4*6%&lt;=(VLOOKUP(B4,[1]PARÂMETRO!$B$9:$E$42,4,FALSE)*(2*20*C4)),E4*6%,VLOOKUP(B4,[1]PARÂMETRO!$B$9:$E$42,4,FALSE)*(2*20*C4)))+(VLOOKUP(B4,[1]PARÂMETRO!$B$9:$E$42,4,FALSE)*(2*15.5*F4))-(IF(H4*6%&lt;=(VLOOKUP(B4,[1]PARÂMETRO!$B$9:$E$42,4,FALSE)*(2*15.5*F4)),H4*6%,VLOOKUP(B4,[1]PARÂMETRO!$B$9:$E$42,4,FALSE)*(2*15.5*F4)))+(VLOOKUP(B4,[1]PARÂMETRO!$B$9:$E$42,4,FALSE)*(2*15.5*I4))-(IF(K4*6%&lt;=(VLOOKUP(B4,[1]PARÂMETRO!$B$9:$E$42,4,FALSE)*(2*15.5*I4)),K4*6%,VLOOKUP(B4,[1]PARÂMETRO!$B$9:$E$42,4,FALSE)*(2*15.5*I4)))</f>
        <v>51.828400000000016</v>
      </c>
      <c r="Y4" s="89">
        <f>VLOOKUP(A4,[1]PARÂMETRO!$B$2:$I$4,4,FALSE)*L4</f>
        <v>91.08</v>
      </c>
      <c r="Z4" s="89">
        <f>VLOOKUP(A4,[1]PARÂMETRO!$B$2:$I$4,5,FALSE)*L4</f>
        <v>17.03</v>
      </c>
      <c r="AA4" s="89">
        <f>VLOOKUP(A4,[1]PARÂMETRO!$B$2:$I$4,6,FALSE)</f>
        <v>0</v>
      </c>
      <c r="AB4" s="89">
        <f>VLOOKUP($A4,[1]PARÂMETRO!$B$2:$I$4,7,FALSE)</f>
        <v>0</v>
      </c>
      <c r="AC4" s="89">
        <f>VLOOKUP($A4,[1]PARÂMETRO!$B$2:$I$4,8,FALSE)</f>
        <v>0</v>
      </c>
      <c r="AD4" s="89"/>
      <c r="AE4" s="89">
        <f t="shared" ref="AE4:AE35" si="9">SUM(V4:AD4)</f>
        <v>560.65840000000003</v>
      </c>
      <c r="AF4" s="89">
        <f>'Resumo Geral imposto cl'!AF4</f>
        <v>62.374249647944445</v>
      </c>
      <c r="AG4" s="89"/>
      <c r="AH4" s="89">
        <f>'Resumo Geral imposto cl'!AH4</f>
        <v>58.532576741746027</v>
      </c>
      <c r="AI4" s="89"/>
      <c r="AJ4" s="89">
        <f t="shared" ref="AJ4:AJ35" si="10">SUM(AF4:AI4)</f>
        <v>120.90682638969048</v>
      </c>
      <c r="AK4" s="90">
        <f t="shared" ref="AK4:AK35" si="11">U4*$AK$2</f>
        <v>457.40767248484849</v>
      </c>
      <c r="AL4" s="90">
        <f t="shared" ref="AL4:AL35" si="12">U4*$AL$2</f>
        <v>34.305575436363632</v>
      </c>
      <c r="AM4" s="91">
        <f t="shared" ref="AM4:AM35" si="13">U4*$AM$2</f>
        <v>22.870383624242422</v>
      </c>
      <c r="AN4" s="90">
        <f t="shared" ref="AN4:AN35" si="14">U4*$AN$2</f>
        <v>4.5740767248484842</v>
      </c>
      <c r="AO4" s="91">
        <f t="shared" ref="AO4:AO35" si="15">U4*$AO$2</f>
        <v>57.175959060606061</v>
      </c>
      <c r="AP4" s="90">
        <f t="shared" ref="AP4:AP35" si="16">U4*$AP$2</f>
        <v>182.96306899393937</v>
      </c>
      <c r="AQ4" s="91">
        <f t="shared" ref="AQ4:AQ35" si="17">U4*$AQ$2</f>
        <v>68.611150872727265</v>
      </c>
      <c r="AR4" s="90">
        <f t="shared" ref="AR4:AR35" si="18">U4*$AR$2</f>
        <v>13.722230174545453</v>
      </c>
      <c r="AS4" s="90">
        <f t="shared" ref="AS4:AS32" si="19">SUM(AK4:AR4)</f>
        <v>841.63011737212116</v>
      </c>
      <c r="AT4" s="89">
        <f t="shared" ref="AT4:AT35" si="20">$AT$2*U4</f>
        <v>190.58653020202019</v>
      </c>
      <c r="AU4" s="89">
        <f t="shared" ref="AU4:AU35" si="21">$AU$2*U4</f>
        <v>70.135843114343444</v>
      </c>
      <c r="AV4" s="89">
        <f t="shared" ref="AV4:AV35" si="22">SUM(AT4:AU4)</f>
        <v>260.72237331636364</v>
      </c>
      <c r="AW4" s="89">
        <f t="shared" ref="AW4:AW35" si="23">$AW$2*U4</f>
        <v>2.9646793586980915</v>
      </c>
      <c r="AX4" s="89">
        <f t="shared" ref="AX4:AX35" si="24">$AX$2*U4</f>
        <v>1.0910020040008981</v>
      </c>
      <c r="AY4" s="89">
        <f t="shared" ref="AY4:AY35" si="25">SUM(AW4:AX4)</f>
        <v>4.0556813626989898</v>
      </c>
      <c r="AZ4" s="89">
        <f t="shared" ref="AZ4:AZ35" si="26">$AZ$2*U4</f>
        <v>11.477103201864711</v>
      </c>
      <c r="BA4" s="89">
        <f t="shared" ref="BA4:BA35" si="27">$BA$2*U4</f>
        <v>0.91816825614917696</v>
      </c>
      <c r="BB4" s="89">
        <f t="shared" ref="BB4:BB35" si="28">$BB$2*U4</f>
        <v>0.45908412807458848</v>
      </c>
      <c r="BC4" s="89">
        <f t="shared" ref="BC4:BC35" si="29">$BC$2*U4</f>
        <v>8.0046342684848497</v>
      </c>
      <c r="BD4" s="89">
        <f t="shared" ref="BD4:BD35" si="30">$BD$2*U4</f>
        <v>2.9457054108024252</v>
      </c>
      <c r="BE4" s="89">
        <f t="shared" ref="BE4:BE35" si="31">$BE$2*U4</f>
        <v>98.342649584242409</v>
      </c>
      <c r="BF4" s="89">
        <f t="shared" ref="BF4:BF35" si="32">$BF$2*U4</f>
        <v>3.8117306040404038</v>
      </c>
      <c r="BG4" s="89">
        <f t="shared" ref="BG4:BG35" si="33">SUM(AZ4:BF4)</f>
        <v>125.95907545365856</v>
      </c>
      <c r="BH4" s="89">
        <f t="shared" ref="BH4:BH35" si="34">$BH$2*U4</f>
        <v>254.11537360269358</v>
      </c>
      <c r="BI4" s="89">
        <f t="shared" ref="BI4:BI35" si="35">$BI$2*U4</f>
        <v>31.764421700336698</v>
      </c>
      <c r="BJ4" s="89">
        <f t="shared" ref="BJ4:BJ35" si="36">$BJ$2*U4</f>
        <v>19.281003972104376</v>
      </c>
      <c r="BK4" s="89">
        <f t="shared" ref="BK4:BK35" si="37">$BK$2*U4</f>
        <v>7.6234612080808075</v>
      </c>
      <c r="BL4" s="89">
        <f t="shared" ref="BL4:BL35" si="38">$BL$2*U4</f>
        <v>0</v>
      </c>
      <c r="BM4" s="89">
        <f t="shared" ref="BM4:BM35" si="39">$BM$2*U4</f>
        <v>115.10460785782331</v>
      </c>
      <c r="BN4" s="89">
        <f t="shared" ref="BN4:BN35" si="40">SUM(BH4:BM4)</f>
        <v>427.8888683410388</v>
      </c>
      <c r="BO4" s="89">
        <f t="shared" ref="BO4:BO35" si="41">$BO$2*U4</f>
        <v>1660.2561158458811</v>
      </c>
      <c r="BP4" s="89">
        <f t="shared" ref="BP4:BP35" si="42">SUM(BN4,BG4,AY4,AV4,AS4)</f>
        <v>1660.2561158458811</v>
      </c>
      <c r="BQ4" s="89">
        <f t="shared" ref="BQ4:BQ35" si="43">SUM(BP4,AJ4,AE4,U4)</f>
        <v>4628.8597046598134</v>
      </c>
      <c r="BR4" s="89">
        <f t="shared" ref="BR4:BR35" si="44">$BR$2*L4</f>
        <v>288.24309733412423</v>
      </c>
      <c r="BS4" s="92">
        <f>VLOOKUP(B4,'[1]ISS VIGILANCIA'!$A$1:$B$35,2,FALSE)*100</f>
        <v>3</v>
      </c>
      <c r="BT4" s="93">
        <f t="shared" ref="BT4:BT35" si="45">BS4+$BX$2+$BZ$2</f>
        <v>6.65</v>
      </c>
      <c r="BU4" s="94">
        <f t="shared" ref="BU4:BU35" si="46">((100/((100-BT4)%)-100)*BS4)/BT4</f>
        <v>3.2137118371719318</v>
      </c>
      <c r="BV4" s="95">
        <f>((BQ4)*BU4)%</f>
        <v>148.75821225473413</v>
      </c>
      <c r="BW4" s="94">
        <f t="shared" ref="BW4:BW35" si="47">((100/((100-BT4)%)-100)*$BX$2)/BT4</f>
        <v>3.2137118371719318</v>
      </c>
      <c r="BX4" s="96">
        <f>((BQ4)*BW4)%</f>
        <v>148.75821225473413</v>
      </c>
      <c r="BY4" s="94">
        <f t="shared" ref="BY4:BY35" si="48">((100/((100-BT4)%)-100)*$BZ$2)/BT4</f>
        <v>0.69630423138725195</v>
      </c>
      <c r="BZ4" s="89">
        <f>((BQ4)*BY4)%</f>
        <v>32.230945988525733</v>
      </c>
      <c r="CA4" s="89">
        <f t="shared" ref="CA4:CA35" si="49">$CA$2*L4</f>
        <v>345.76681145877103</v>
      </c>
      <c r="CB4" s="89">
        <f t="shared" ref="CB4:CB35" si="50">BR4+BV4+BX4+BZ4+CA4</f>
        <v>963.75727929088919</v>
      </c>
      <c r="CC4" s="97">
        <f t="shared" ref="CC4:CC35" si="51">CB4+BQ4</f>
        <v>5592.6169839507029</v>
      </c>
      <c r="CD4" s="98"/>
    </row>
    <row r="5" spans="1:82" ht="15" customHeight="1">
      <c r="A5" s="83" t="str">
        <f>[1]CCT!D12</f>
        <v>Sindesp - MG</v>
      </c>
      <c r="B5" s="83" t="str">
        <f>[1]CCT!C12</f>
        <v>Araguari</v>
      </c>
      <c r="C5" s="87">
        <f>[1]CCT!F12</f>
        <v>1</v>
      </c>
      <c r="D5" s="85">
        <f>[1]CCT!E12</f>
        <v>1602.86</v>
      </c>
      <c r="E5" s="86">
        <f t="shared" si="0"/>
        <v>1602.86</v>
      </c>
      <c r="F5" s="87">
        <f>[1]CCT!H12</f>
        <v>0</v>
      </c>
      <c r="G5" s="85">
        <f>[1]CCT!G12</f>
        <v>0</v>
      </c>
      <c r="H5" s="86">
        <f t="shared" si="1"/>
        <v>0</v>
      </c>
      <c r="I5" s="87">
        <f>[1]CCT!J12</f>
        <v>0</v>
      </c>
      <c r="J5" s="85">
        <f>[1]CCT!I12</f>
        <v>0</v>
      </c>
      <c r="K5" s="86">
        <f t="shared" si="2"/>
        <v>0</v>
      </c>
      <c r="L5" s="88">
        <f t="shared" si="3"/>
        <v>1</v>
      </c>
      <c r="M5" s="89">
        <f t="shared" si="4"/>
        <v>1602.86</v>
      </c>
      <c r="N5" s="89"/>
      <c r="O5" s="89">
        <f t="shared" si="5"/>
        <v>480.85799999999995</v>
      </c>
      <c r="P5" s="89">
        <f t="shared" si="6"/>
        <v>0</v>
      </c>
      <c r="Q5" s="89"/>
      <c r="R5" s="89"/>
      <c r="S5" s="89">
        <f t="shared" si="7"/>
        <v>189.42890909090909</v>
      </c>
      <c r="T5" s="89">
        <f t="shared" ref="T5:T35" si="52">((D5+D5*$O$2)/220*8.8*2/12)*C5+((G5+G5*$O$2)/220*12*5/12)*F5+((J5+J5*$O$2)/220*12*5/12)*I5</f>
        <v>13.891453333333336</v>
      </c>
      <c r="U5" s="89">
        <f t="shared" si="8"/>
        <v>2287.0383624242422</v>
      </c>
      <c r="V5" s="89">
        <f>VLOOKUP('Resumo Geral imposto cd'!A5,[1]PARÂMETRO!$B$2:$I$4,2,FALSE)*L5</f>
        <v>112.9</v>
      </c>
      <c r="W5" s="89">
        <f>(((VLOOKUP(A5,[1]PARÂMETRO!$B$2:$I$4,3,FALSE)*20)-(VLOOKUP(A5,[1]PARÂMETRO!$B$2:$I$4,3,FALSE)*20)*10%)*C5+((VLOOKUP(A5,[1]PARÂMETRO!$B$2:$IL$4,3,FALSE)*15.5)-(VLOOKUP(A5,[1]PARÂMETRO!$B$2:$I$4,3,FALSE)*15.5*10%))*F5+((VLOOKUP(A5,[1]PARÂMETRO!$B$2:$I$4,3,FALSE)*15.5)-(VLOOKUP(A5,[1]PARÂMETRO!$B$2:$I$4,3,FALSE)*15.5)*10%)*I5)</f>
        <v>287.82</v>
      </c>
      <c r="X5" s="89">
        <f>(VLOOKUP(B5,[1]PARÂMETRO!$B$9:$E$42,4,FALSE)*(2*20*C5))-(IF(E5*6%&lt;=(VLOOKUP(B5,[1]PARÂMETRO!$B$9:$E$42,4,FALSE)*(2*20*C5)),E5*6%,VLOOKUP(B5,[1]PARÂMETRO!$B$9:$E$42,4,FALSE)*(2*20*C5)))+(VLOOKUP(B5,[1]PARÂMETRO!$B$9:$E$42,4,FALSE)*(2*15.5*F5))-(IF(H5*6%&lt;=(VLOOKUP(B5,[1]PARÂMETRO!$B$9:$E$42,4,FALSE)*(2*15.5*F5)),H5*6%,VLOOKUP(B5,[1]PARÂMETRO!$B$9:$E$42,4,FALSE)*(2*15.5*F5)))+(VLOOKUP(B5,[1]PARÂMETRO!$B$9:$E$42,4,FALSE)*(2*15.5*I5))-(IF(K5*6%&lt;=(VLOOKUP(B5,[1]PARÂMETRO!$B$9:$E$42,4,FALSE)*(2*15.5*I5)),K5*6%,VLOOKUP(B5,[1]PARÂMETRO!$B$9:$E$42,4,FALSE)*(2*15.5*I5)))</f>
        <v>51.828400000000016</v>
      </c>
      <c r="Y5" s="89">
        <f>VLOOKUP(A5,[1]PARÂMETRO!$B$2:$I$4,4,FALSE)*L5</f>
        <v>91.08</v>
      </c>
      <c r="Z5" s="89">
        <f>VLOOKUP(A5,[1]PARÂMETRO!$B$2:$I$4,5,FALSE)*L5</f>
        <v>17.03</v>
      </c>
      <c r="AA5" s="89">
        <f>VLOOKUP(A5,[1]PARÂMETRO!$B$2:$I$4,6,FALSE)</f>
        <v>0</v>
      </c>
      <c r="AB5" s="89">
        <f>VLOOKUP($A5,[1]PARÂMETRO!$B$2:$I$4,7,FALSE)</f>
        <v>0</v>
      </c>
      <c r="AC5" s="89">
        <f>VLOOKUP($A5,[1]PARÂMETRO!$B$2:$I$4,8,FALSE)</f>
        <v>0</v>
      </c>
      <c r="AD5" s="89"/>
      <c r="AE5" s="89">
        <f t="shared" si="9"/>
        <v>560.65840000000003</v>
      </c>
      <c r="AF5" s="89">
        <f>'Resumo Geral imposto cl'!AF5</f>
        <v>62.374249647944445</v>
      </c>
      <c r="AG5" s="89"/>
      <c r="AH5" s="89">
        <f>'Resumo Geral imposto cl'!AH5</f>
        <v>58.532576741746027</v>
      </c>
      <c r="AI5" s="89"/>
      <c r="AJ5" s="89">
        <f t="shared" si="10"/>
        <v>120.90682638969048</v>
      </c>
      <c r="AK5" s="90">
        <f t="shared" si="11"/>
        <v>457.40767248484849</v>
      </c>
      <c r="AL5" s="90">
        <f t="shared" si="12"/>
        <v>34.305575436363632</v>
      </c>
      <c r="AM5" s="91">
        <f t="shared" si="13"/>
        <v>22.870383624242422</v>
      </c>
      <c r="AN5" s="90">
        <f t="shared" si="14"/>
        <v>4.5740767248484842</v>
      </c>
      <c r="AO5" s="91">
        <f t="shared" si="15"/>
        <v>57.175959060606061</v>
      </c>
      <c r="AP5" s="90">
        <f t="shared" si="16"/>
        <v>182.96306899393937</v>
      </c>
      <c r="AQ5" s="91">
        <f t="shared" si="17"/>
        <v>68.611150872727265</v>
      </c>
      <c r="AR5" s="90">
        <f t="shared" si="18"/>
        <v>13.722230174545453</v>
      </c>
      <c r="AS5" s="90">
        <f t="shared" si="19"/>
        <v>841.63011737212116</v>
      </c>
      <c r="AT5" s="89">
        <f t="shared" si="20"/>
        <v>190.58653020202019</v>
      </c>
      <c r="AU5" s="89">
        <f t="shared" si="21"/>
        <v>70.135843114343444</v>
      </c>
      <c r="AV5" s="89">
        <f t="shared" si="22"/>
        <v>260.72237331636364</v>
      </c>
      <c r="AW5" s="89">
        <f t="shared" si="23"/>
        <v>2.9646793586980915</v>
      </c>
      <c r="AX5" s="89">
        <f t="shared" si="24"/>
        <v>1.0910020040008981</v>
      </c>
      <c r="AY5" s="89">
        <f t="shared" si="25"/>
        <v>4.0556813626989898</v>
      </c>
      <c r="AZ5" s="89">
        <f t="shared" si="26"/>
        <v>11.477103201864711</v>
      </c>
      <c r="BA5" s="89">
        <f t="shared" si="27"/>
        <v>0.91816825614917696</v>
      </c>
      <c r="BB5" s="89">
        <f t="shared" si="28"/>
        <v>0.45908412807458848</v>
      </c>
      <c r="BC5" s="89">
        <f t="shared" si="29"/>
        <v>8.0046342684848497</v>
      </c>
      <c r="BD5" s="89">
        <f t="shared" si="30"/>
        <v>2.9457054108024252</v>
      </c>
      <c r="BE5" s="89">
        <f t="shared" si="31"/>
        <v>98.342649584242409</v>
      </c>
      <c r="BF5" s="89">
        <f t="shared" si="32"/>
        <v>3.8117306040404038</v>
      </c>
      <c r="BG5" s="89">
        <f t="shared" si="33"/>
        <v>125.95907545365856</v>
      </c>
      <c r="BH5" s="89">
        <f t="shared" si="34"/>
        <v>254.11537360269358</v>
      </c>
      <c r="BI5" s="89">
        <f t="shared" si="35"/>
        <v>31.764421700336698</v>
      </c>
      <c r="BJ5" s="89">
        <f t="shared" si="36"/>
        <v>19.281003972104376</v>
      </c>
      <c r="BK5" s="89">
        <f t="shared" si="37"/>
        <v>7.6234612080808075</v>
      </c>
      <c r="BL5" s="89">
        <f t="shared" si="38"/>
        <v>0</v>
      </c>
      <c r="BM5" s="89">
        <f t="shared" si="39"/>
        <v>115.10460785782331</v>
      </c>
      <c r="BN5" s="89">
        <f t="shared" si="40"/>
        <v>427.8888683410388</v>
      </c>
      <c r="BO5" s="89">
        <f t="shared" si="41"/>
        <v>1660.2561158458811</v>
      </c>
      <c r="BP5" s="89">
        <f t="shared" si="42"/>
        <v>1660.2561158458811</v>
      </c>
      <c r="BQ5" s="89">
        <f t="shared" si="43"/>
        <v>4628.8597046598134</v>
      </c>
      <c r="BR5" s="89">
        <f t="shared" si="44"/>
        <v>288.24309733412423</v>
      </c>
      <c r="BS5" s="92">
        <f>VLOOKUP(B5,'[1]ISS VIGILANCIA'!$A$1:$B$35,2,FALSE)*100</f>
        <v>2</v>
      </c>
      <c r="BT5" s="93">
        <f t="shared" si="45"/>
        <v>5.65</v>
      </c>
      <c r="BU5" s="94">
        <f t="shared" si="46"/>
        <v>2.1197668256491848</v>
      </c>
      <c r="BV5" s="95">
        <f t="shared" ref="BV5:BV34" si="53">((BQ5)*BU5)%</f>
        <v>98.121032425221571</v>
      </c>
      <c r="BW5" s="94">
        <f t="shared" si="47"/>
        <v>3.1796502384737768</v>
      </c>
      <c r="BX5" s="96">
        <f t="shared" ref="BX5:BX33" si="54">((BQ5)*BW5)%</f>
        <v>147.18154863783232</v>
      </c>
      <c r="BY5" s="94">
        <f t="shared" si="48"/>
        <v>0.68892421833598505</v>
      </c>
      <c r="BZ5" s="89">
        <f t="shared" ref="BZ5:BZ34" si="55">((BQ5)*BY5)%</f>
        <v>31.889335538197006</v>
      </c>
      <c r="CA5" s="89">
        <f t="shared" si="49"/>
        <v>345.76681145877103</v>
      </c>
      <c r="CB5" s="89">
        <f t="shared" si="50"/>
        <v>911.20182539414611</v>
      </c>
      <c r="CC5" s="97">
        <f t="shared" si="51"/>
        <v>5540.0615300539594</v>
      </c>
      <c r="CD5" s="98"/>
    </row>
    <row r="6" spans="1:82" ht="15" customHeight="1">
      <c r="A6" s="99" t="str">
        <f>[1]CCT!D13</f>
        <v>Sindesp - MG</v>
      </c>
      <c r="B6" s="99" t="str">
        <f>[1]CCT!C13</f>
        <v>Barbacena</v>
      </c>
      <c r="C6" s="87">
        <f>[1]CCT!F13</f>
        <v>1</v>
      </c>
      <c r="D6" s="85">
        <f>[1]CCT!E13</f>
        <v>1602.86</v>
      </c>
      <c r="E6" s="86">
        <f t="shared" si="0"/>
        <v>1602.86</v>
      </c>
      <c r="F6" s="87">
        <f>[1]CCT!H13</f>
        <v>0</v>
      </c>
      <c r="G6" s="85">
        <f>[1]CCT!G13</f>
        <v>0</v>
      </c>
      <c r="H6" s="86">
        <f t="shared" si="1"/>
        <v>0</v>
      </c>
      <c r="I6" s="87">
        <f>[1]CCT!J13</f>
        <v>0</v>
      </c>
      <c r="J6" s="85">
        <f>[1]CCT!I13</f>
        <v>0</v>
      </c>
      <c r="K6" s="86">
        <f t="shared" si="2"/>
        <v>0</v>
      </c>
      <c r="L6" s="88">
        <f t="shared" si="3"/>
        <v>1</v>
      </c>
      <c r="M6" s="89">
        <f t="shared" si="4"/>
        <v>1602.86</v>
      </c>
      <c r="N6" s="90"/>
      <c r="O6" s="89">
        <f t="shared" si="5"/>
        <v>480.85799999999995</v>
      </c>
      <c r="P6" s="89">
        <f t="shared" si="6"/>
        <v>0</v>
      </c>
      <c r="Q6" s="89"/>
      <c r="R6" s="90"/>
      <c r="S6" s="89">
        <f t="shared" si="7"/>
        <v>189.42890909090909</v>
      </c>
      <c r="T6" s="89">
        <f t="shared" si="52"/>
        <v>13.891453333333336</v>
      </c>
      <c r="U6" s="89">
        <f t="shared" si="8"/>
        <v>2287.0383624242422</v>
      </c>
      <c r="V6" s="89">
        <f>VLOOKUP('Resumo Geral imposto cd'!A6,[1]PARÂMETRO!$B$2:$I$4,2,FALSE)*L6</f>
        <v>112.9</v>
      </c>
      <c r="W6" s="89">
        <f>(((VLOOKUP(A6,[1]PARÂMETRO!$B$2:$I$4,3,FALSE)*20)-(VLOOKUP(A6,[1]PARÂMETRO!$B$2:$I$4,3,FALSE)*20)*10%)*C6+((VLOOKUP(A6,[1]PARÂMETRO!$B$2:$IL$4,3,FALSE)*15.5)-(VLOOKUP(A6,[1]PARÂMETRO!$B$2:$I$4,3,FALSE)*15.5*10%))*F6+((VLOOKUP(A6,[1]PARÂMETRO!$B$2:$I$4,3,FALSE)*15.5)-(VLOOKUP(A6,[1]PARÂMETRO!$B$2:$I$4,3,FALSE)*15.5)*10%)*I6)</f>
        <v>287.82</v>
      </c>
      <c r="X6" s="89">
        <f>(VLOOKUP(B6,[1]PARÂMETRO!$B$9:$E$42,4,FALSE)*(2*20*C6))-(IF(E6*6%&lt;=(VLOOKUP(B6,[1]PARÂMETRO!$B$9:$E$42,4,FALSE)*(2*20*C6)),E6*6%,VLOOKUP(B6,[1]PARÂMETRO!$B$9:$E$42,4,FALSE)*(2*20*C6)))+(VLOOKUP(B6,[1]PARÂMETRO!$B$9:$E$42,4,FALSE)*(2*15.5*F6))-(IF(H6*6%&lt;=(VLOOKUP(B6,[1]PARÂMETRO!$B$9:$E$42,4,FALSE)*(2*15.5*F6)),H6*6%,VLOOKUP(B6,[1]PARÂMETRO!$B$9:$E$42,4,FALSE)*(2*15.5*F6)))+(VLOOKUP(B6,[1]PARÂMETRO!$B$9:$E$42,4,FALSE)*(2*15.5*I6))-(IF(K6*6%&lt;=(VLOOKUP(B6,[1]PARÂMETRO!$B$9:$E$42,4,FALSE)*(2*15.5*I6)),K6*6%,VLOOKUP(B6,[1]PARÂMETRO!$B$9:$E$42,4,FALSE)*(2*15.5*I6)))</f>
        <v>51.828400000000016</v>
      </c>
      <c r="Y6" s="89">
        <f>VLOOKUP(A6,[1]PARÂMETRO!$B$2:$I$4,4,FALSE)*L6</f>
        <v>91.08</v>
      </c>
      <c r="Z6" s="89">
        <f>VLOOKUP(A6,[1]PARÂMETRO!$B$2:$I$4,5,FALSE)*L6</f>
        <v>17.03</v>
      </c>
      <c r="AA6" s="89">
        <f>VLOOKUP(A6,[1]PARÂMETRO!$B$2:$I$4,6,FALSE)</f>
        <v>0</v>
      </c>
      <c r="AB6" s="89">
        <f>VLOOKUP($A6,[1]PARÂMETRO!$B$2:$I$4,7,FALSE)</f>
        <v>0</v>
      </c>
      <c r="AC6" s="89">
        <f>VLOOKUP($A6,[1]PARÂMETRO!$B$2:$I$4,8,FALSE)</f>
        <v>0</v>
      </c>
      <c r="AD6" s="89"/>
      <c r="AE6" s="89">
        <f t="shared" si="9"/>
        <v>560.65840000000003</v>
      </c>
      <c r="AF6" s="89">
        <f>'Resumo Geral imposto cl'!AF6</f>
        <v>62.374249647944445</v>
      </c>
      <c r="AG6" s="89"/>
      <c r="AH6" s="89">
        <f>'Resumo Geral imposto cl'!AH6</f>
        <v>58.532576741746027</v>
      </c>
      <c r="AI6" s="89"/>
      <c r="AJ6" s="89">
        <f t="shared" si="10"/>
        <v>120.90682638969048</v>
      </c>
      <c r="AK6" s="90">
        <f t="shared" si="11"/>
        <v>457.40767248484849</v>
      </c>
      <c r="AL6" s="90">
        <f t="shared" si="12"/>
        <v>34.305575436363632</v>
      </c>
      <c r="AM6" s="91">
        <f t="shared" si="13"/>
        <v>22.870383624242422</v>
      </c>
      <c r="AN6" s="90">
        <f t="shared" si="14"/>
        <v>4.5740767248484842</v>
      </c>
      <c r="AO6" s="91">
        <f t="shared" si="15"/>
        <v>57.175959060606061</v>
      </c>
      <c r="AP6" s="90">
        <f t="shared" si="16"/>
        <v>182.96306899393937</v>
      </c>
      <c r="AQ6" s="91">
        <f t="shared" si="17"/>
        <v>68.611150872727265</v>
      </c>
      <c r="AR6" s="90">
        <f t="shared" si="18"/>
        <v>13.722230174545453</v>
      </c>
      <c r="AS6" s="90">
        <f t="shared" si="19"/>
        <v>841.63011737212116</v>
      </c>
      <c r="AT6" s="89">
        <f t="shared" si="20"/>
        <v>190.58653020202019</v>
      </c>
      <c r="AU6" s="89">
        <f t="shared" si="21"/>
        <v>70.135843114343444</v>
      </c>
      <c r="AV6" s="89">
        <f t="shared" si="22"/>
        <v>260.72237331636364</v>
      </c>
      <c r="AW6" s="89">
        <f t="shared" si="23"/>
        <v>2.9646793586980915</v>
      </c>
      <c r="AX6" s="89">
        <f t="shared" si="24"/>
        <v>1.0910020040008981</v>
      </c>
      <c r="AY6" s="89">
        <f t="shared" si="25"/>
        <v>4.0556813626989898</v>
      </c>
      <c r="AZ6" s="89">
        <f t="shared" si="26"/>
        <v>11.477103201864711</v>
      </c>
      <c r="BA6" s="89">
        <f t="shared" si="27"/>
        <v>0.91816825614917696</v>
      </c>
      <c r="BB6" s="89">
        <f t="shared" si="28"/>
        <v>0.45908412807458848</v>
      </c>
      <c r="BC6" s="89">
        <f t="shared" si="29"/>
        <v>8.0046342684848497</v>
      </c>
      <c r="BD6" s="89">
        <f t="shared" si="30"/>
        <v>2.9457054108024252</v>
      </c>
      <c r="BE6" s="89">
        <f t="shared" si="31"/>
        <v>98.342649584242409</v>
      </c>
      <c r="BF6" s="89">
        <f t="shared" si="32"/>
        <v>3.8117306040404038</v>
      </c>
      <c r="BG6" s="89">
        <f t="shared" si="33"/>
        <v>125.95907545365856</v>
      </c>
      <c r="BH6" s="89">
        <f t="shared" si="34"/>
        <v>254.11537360269358</v>
      </c>
      <c r="BI6" s="89">
        <f t="shared" si="35"/>
        <v>31.764421700336698</v>
      </c>
      <c r="BJ6" s="89">
        <f t="shared" si="36"/>
        <v>19.281003972104376</v>
      </c>
      <c r="BK6" s="89">
        <f t="shared" si="37"/>
        <v>7.6234612080808075</v>
      </c>
      <c r="BL6" s="89">
        <f t="shared" si="38"/>
        <v>0</v>
      </c>
      <c r="BM6" s="89">
        <f t="shared" si="39"/>
        <v>115.10460785782331</v>
      </c>
      <c r="BN6" s="89">
        <f t="shared" si="40"/>
        <v>427.8888683410388</v>
      </c>
      <c r="BO6" s="89">
        <f t="shared" si="41"/>
        <v>1660.2561158458811</v>
      </c>
      <c r="BP6" s="89">
        <f t="shared" si="42"/>
        <v>1660.2561158458811</v>
      </c>
      <c r="BQ6" s="89">
        <f t="shared" si="43"/>
        <v>4628.8597046598134</v>
      </c>
      <c r="BR6" s="89">
        <f t="shared" si="44"/>
        <v>288.24309733412423</v>
      </c>
      <c r="BS6" s="92">
        <f>VLOOKUP(B6,'[1]ISS VIGILANCIA'!$A$1:$B$35,2,FALSE)*100</f>
        <v>3.5000000000000004</v>
      </c>
      <c r="BT6" s="93">
        <f t="shared" si="45"/>
        <v>7.15</v>
      </c>
      <c r="BU6" s="94">
        <f t="shared" si="46"/>
        <v>3.7695207323640298</v>
      </c>
      <c r="BV6" s="95">
        <f t="shared" si="53"/>
        <v>174.48582623919606</v>
      </c>
      <c r="BW6" s="94">
        <f t="shared" si="47"/>
        <v>3.2310177705977394</v>
      </c>
      <c r="BX6" s="96">
        <f t="shared" si="54"/>
        <v>149.55927963359662</v>
      </c>
      <c r="BY6" s="94">
        <f t="shared" si="48"/>
        <v>0.70005385029617695</v>
      </c>
      <c r="BZ6" s="89">
        <f t="shared" si="55"/>
        <v>32.404510587279269</v>
      </c>
      <c r="CA6" s="89">
        <f t="shared" si="49"/>
        <v>345.76681145877103</v>
      </c>
      <c r="CB6" s="89">
        <f t="shared" si="50"/>
        <v>990.45952525296718</v>
      </c>
      <c r="CC6" s="97">
        <f t="shared" si="51"/>
        <v>5619.3192299127804</v>
      </c>
      <c r="CD6" s="98"/>
    </row>
    <row r="7" spans="1:82" s="101" customFormat="1" ht="15" customHeight="1">
      <c r="A7" s="83" t="str">
        <f>[1]CCT!D43</f>
        <v>Sindesp - MG</v>
      </c>
      <c r="B7" s="83" t="str">
        <f>[1]CCT!C43</f>
        <v>Belo Horizonte</v>
      </c>
      <c r="C7" s="87">
        <f>[1]CCT!F43</f>
        <v>4</v>
      </c>
      <c r="D7" s="85">
        <f>[1]CCT!E43</f>
        <v>1602.86</v>
      </c>
      <c r="E7" s="86">
        <f>C7*D7</f>
        <v>6411.44</v>
      </c>
      <c r="F7" s="87">
        <f>[1]CCT!H43</f>
        <v>18</v>
      </c>
      <c r="G7" s="85">
        <f>[1]CCT!G43</f>
        <v>1602.86</v>
      </c>
      <c r="H7" s="86">
        <f>F7*G7</f>
        <v>28851.48</v>
      </c>
      <c r="I7" s="87">
        <f>[1]CCT!J43</f>
        <v>16</v>
      </c>
      <c r="J7" s="85">
        <f>[1]CCT!I43</f>
        <v>1602.86</v>
      </c>
      <c r="K7" s="86">
        <f>I7*J7</f>
        <v>25645.759999999998</v>
      </c>
      <c r="L7" s="88">
        <f>I7+F7+C7</f>
        <v>38</v>
      </c>
      <c r="M7" s="89">
        <f>K7+H7+E7</f>
        <v>60908.68</v>
      </c>
      <c r="N7" s="90"/>
      <c r="O7" s="89">
        <f>D7*C7*$O$2+G7*F7*$O$2+J7*I7*$O$2</f>
        <v>18272.603999999999</v>
      </c>
      <c r="P7" s="89">
        <f>((J7+J7*$O$2)/220*$P$2*7*15.5)*I7</f>
        <v>6576.971723636364</v>
      </c>
      <c r="Q7" s="89"/>
      <c r="R7" s="90"/>
      <c r="S7" s="89">
        <f t="shared" si="7"/>
        <v>6212.5449441652891</v>
      </c>
      <c r="T7" s="89">
        <f t="shared" si="52"/>
        <v>1665.7115406060609</v>
      </c>
      <c r="U7" s="89">
        <f t="shared" si="8"/>
        <v>93636.512208407716</v>
      </c>
      <c r="V7" s="89">
        <f>VLOOKUP('Resumo Geral imposto cd'!A7,[1]PARÂMETRO!$B$2:$I$4,2,FALSE)*L7</f>
        <v>4290.2</v>
      </c>
      <c r="W7" s="89">
        <f>(((VLOOKUP(A7,[1]PARÂMETRO!$B$2:$I$4,3,FALSE)*20)-(VLOOKUP(A7,[1]PARÂMETRO!$B$2:$I$4,3,FALSE)*20)*10%)*C7+((VLOOKUP(A7,[1]PARÂMETRO!$B$2:$IL$4,3,FALSE)*15.5)-(VLOOKUP(A7,[1]PARÂMETRO!$B$2:$I$4,3,FALSE)*15.5*10%))*F7+((VLOOKUP(A7,[1]PARÂMETRO!$B$2:$I$4,3,FALSE)*15.5)-(VLOOKUP(A7,[1]PARÂMETRO!$B$2:$I$4,3,FALSE)*15.5)*10%)*I7)</f>
        <v>8735.3369999999995</v>
      </c>
      <c r="X7" s="89">
        <f>(VLOOKUP(B7,[1]PARÂMETRO!$B$9:$E$42,4,FALSE)*(2*20*C7))-(IF(E7*6%&lt;=(VLOOKUP(B7,[1]PARÂMETRO!$B$9:$E$42,4,FALSE)*(2*20*C7)),E7*6%,VLOOKUP(B7,[1]PARÂMETRO!$B$9:$E$42,4,FALSE)*(2*20*C7)))+(VLOOKUP(B7,[1]PARÂMETRO!$B$9:$E$42,4,FALSE)*(2*15.5*F7))-(IF(H7*6%&lt;=(VLOOKUP(B7,[1]PARÂMETRO!$B$9:$E$42,4,FALSE)*(2*15.5*F7)),H7*6%,VLOOKUP(B7,[1]PARÂMETRO!$B$9:$E$42,4,FALSE)*(2*15.5*F7)))+(VLOOKUP(B7,[1]PARÂMETRO!$B$9:$E$42,4,FALSE)*(2*15.5*I7))-(IF(K7*6%&lt;=(VLOOKUP(B7,[1]PARÂMETRO!$B$9:$E$42,4,FALSE)*(2*15.5*I7)),K7*6%,VLOOKUP(B7,[1]PARÂMETRO!$B$9:$E$42,4,FALSE)*(2*15.5*I7)))</f>
        <v>4722.0792000000001</v>
      </c>
      <c r="Y7" s="89">
        <f>VLOOKUP(A7,[1]PARÂMETRO!$B$2:$I$4,4,FALSE)*L7</f>
        <v>3461.04</v>
      </c>
      <c r="Z7" s="89">
        <f>VLOOKUP(A7,[1]PARÂMETRO!$B$2:$I$4,5,FALSE)*L7</f>
        <v>647.1400000000001</v>
      </c>
      <c r="AA7" s="89">
        <f>VLOOKUP(A7,[1]PARÂMETRO!$B$2:$I$4,6,FALSE)</f>
        <v>0</v>
      </c>
      <c r="AB7" s="89">
        <f>VLOOKUP($A7,[1]PARÂMETRO!$B$2:$I$4,7,FALSE)</f>
        <v>0</v>
      </c>
      <c r="AC7" s="89">
        <f>VLOOKUP($A7,[1]PARÂMETRO!$B$2:$I$4,8,FALSE)</f>
        <v>0</v>
      </c>
      <c r="AD7" s="89"/>
      <c r="AE7" s="89">
        <f>SUM(V7:AD7)</f>
        <v>21855.796200000001</v>
      </c>
      <c r="AF7" s="89">
        <f>'Resumo Geral imposto cl'!AF7</f>
        <v>2370.2214866218887</v>
      </c>
      <c r="AG7" s="89"/>
      <c r="AH7" s="89">
        <f>'Resumo Geral imposto cl'!AH7</f>
        <v>2224.2379161863491</v>
      </c>
      <c r="AI7" s="89"/>
      <c r="AJ7" s="89">
        <f>SUM(AF7:AI7)</f>
        <v>4594.4594028082374</v>
      </c>
      <c r="AK7" s="90">
        <f>U7*$AK$2</f>
        <v>18727.302441681542</v>
      </c>
      <c r="AL7" s="90">
        <f>U7*$AL$2</f>
        <v>1404.5476831261158</v>
      </c>
      <c r="AM7" s="91">
        <f>U7*$AM$2</f>
        <v>936.36512208407714</v>
      </c>
      <c r="AN7" s="90">
        <f>U7*$AN$2</f>
        <v>187.27302441681545</v>
      </c>
      <c r="AO7" s="91">
        <f>U7*$AO$2</f>
        <v>2340.9128052101928</v>
      </c>
      <c r="AP7" s="90">
        <f>U7*$AP$2</f>
        <v>7490.9209766726171</v>
      </c>
      <c r="AQ7" s="91">
        <f>U7*$AQ$2</f>
        <v>2809.0953662522315</v>
      </c>
      <c r="AR7" s="90">
        <f>U7*$AR$2</f>
        <v>561.81907325044631</v>
      </c>
      <c r="AS7" s="90">
        <f>SUM(AK7:AR7)</f>
        <v>34458.236492694035</v>
      </c>
      <c r="AT7" s="89">
        <f>$AT$2*U7</f>
        <v>7803.042684033976</v>
      </c>
      <c r="AU7" s="89">
        <f>$AU$2*U7</f>
        <v>2871.5197077245043</v>
      </c>
      <c r="AV7" s="89">
        <f>SUM(AT7:AU7)</f>
        <v>10674.56239175848</v>
      </c>
      <c r="AW7" s="89">
        <f>$AW$2*U7</f>
        <v>121.38066397386186</v>
      </c>
      <c r="AX7" s="89">
        <f>$AX$2*U7</f>
        <v>44.668084342381171</v>
      </c>
      <c r="AY7" s="89">
        <f t="shared" si="25"/>
        <v>166.04874831624304</v>
      </c>
      <c r="AZ7" s="89">
        <f>$AZ$2*U7</f>
        <v>469.89850792857385</v>
      </c>
      <c r="BA7" s="89">
        <f>$BA$2*U7</f>
        <v>37.591880634285907</v>
      </c>
      <c r="BB7" s="89">
        <f>$BB$2*U7</f>
        <v>18.795940317142954</v>
      </c>
      <c r="BC7" s="89">
        <f>$BC$2*U7</f>
        <v>327.72779272942705</v>
      </c>
      <c r="BD7" s="89">
        <f>$BD$2*U7</f>
        <v>120.60382772442918</v>
      </c>
      <c r="BE7" s="89">
        <f>$BE$2*U7</f>
        <v>4026.3700249615313</v>
      </c>
      <c r="BF7" s="89">
        <f>$BF$2*U7</f>
        <v>156.06085368067954</v>
      </c>
      <c r="BG7" s="89">
        <f>SUM(AZ7:BF7)</f>
        <v>5157.0488279760693</v>
      </c>
      <c r="BH7" s="89">
        <f>$BH$2*U7</f>
        <v>10404.056912045302</v>
      </c>
      <c r="BI7" s="89">
        <f>$BI$2*U7</f>
        <v>1300.5071140056627</v>
      </c>
      <c r="BJ7" s="89">
        <f>$BJ$2*U7</f>
        <v>789.40781820143729</v>
      </c>
      <c r="BK7" s="89">
        <f>$BK$2*U7</f>
        <v>312.12170736135909</v>
      </c>
      <c r="BL7" s="89">
        <f>$BL$2*U7</f>
        <v>0</v>
      </c>
      <c r="BM7" s="89">
        <f>$BM$2*U7</f>
        <v>4712.6424269938652</v>
      </c>
      <c r="BN7" s="89">
        <f>SUM(BH7:BM7)</f>
        <v>17518.735978607627</v>
      </c>
      <c r="BO7" s="89">
        <f>$BO$2*U7</f>
        <v>67974.632439352456</v>
      </c>
      <c r="BP7" s="89">
        <f>SUM(BN7,BG7,AY7,AV7,AS7)</f>
        <v>67974.632439352456</v>
      </c>
      <c r="BQ7" s="89">
        <f>SUM(BP7,AJ7,AE7,U7)</f>
        <v>188061.4002505684</v>
      </c>
      <c r="BR7" s="89">
        <f t="shared" si="44"/>
        <v>10953.237698696721</v>
      </c>
      <c r="BS7" s="92">
        <f>VLOOKUP(B7,'[1]ISS VIGILANCIA'!$A$1:$B$35,2,FALSE)*100</f>
        <v>5</v>
      </c>
      <c r="BT7" s="93">
        <f>BS7+$BX$2+$BZ$2</f>
        <v>8.65</v>
      </c>
      <c r="BU7" s="94">
        <f>((100/((100-BT7)%)-100)*BS7)/BT7</f>
        <v>5.473453749315822</v>
      </c>
      <c r="BV7" s="95">
        <f>((BQ7)*BU7)%</f>
        <v>10293.453763030571</v>
      </c>
      <c r="BW7" s="94">
        <f t="shared" si="47"/>
        <v>3.2840722495894927</v>
      </c>
      <c r="BX7" s="96">
        <f t="shared" si="54"/>
        <v>6176.0722578183422</v>
      </c>
      <c r="BY7" s="94">
        <f>((100/((100-BT7)%)-100)*$BZ$2)/BT7</f>
        <v>0.71154898741105688</v>
      </c>
      <c r="BZ7" s="89">
        <f t="shared" si="55"/>
        <v>1338.1489891939741</v>
      </c>
      <c r="CA7" s="89">
        <f t="shared" si="49"/>
        <v>13139.138835433299</v>
      </c>
      <c r="CB7" s="89">
        <f>BR7+BV7+BX7+BZ7+CA7</f>
        <v>41900.051544172908</v>
      </c>
      <c r="CC7" s="97">
        <f>CB7+BQ7</f>
        <v>229961.45179474133</v>
      </c>
      <c r="CD7" s="100"/>
    </row>
    <row r="8" spans="1:82" s="101" customFormat="1" ht="15" customHeight="1">
      <c r="A8" s="83" t="str">
        <f>[1]CCT!D14</f>
        <v>Sindesp - MG</v>
      </c>
      <c r="B8" s="83" t="str">
        <f>[1]CCT!C14</f>
        <v>Betim</v>
      </c>
      <c r="C8" s="87">
        <f>[1]CCT!F14</f>
        <v>0</v>
      </c>
      <c r="D8" s="85">
        <f>[1]CCT!E14</f>
        <v>0</v>
      </c>
      <c r="E8" s="86">
        <f t="shared" si="0"/>
        <v>0</v>
      </c>
      <c r="F8" s="87">
        <f>[1]CCT!H14</f>
        <v>2</v>
      </c>
      <c r="G8" s="85">
        <f>[1]CCT!G14</f>
        <v>1602.86</v>
      </c>
      <c r="H8" s="86">
        <f t="shared" si="1"/>
        <v>3205.72</v>
      </c>
      <c r="I8" s="87">
        <f>[1]CCT!J14</f>
        <v>0</v>
      </c>
      <c r="J8" s="85">
        <f>[1]CCT!I14</f>
        <v>0</v>
      </c>
      <c r="K8" s="86">
        <f t="shared" si="2"/>
        <v>0</v>
      </c>
      <c r="L8" s="88">
        <f t="shared" si="3"/>
        <v>2</v>
      </c>
      <c r="M8" s="89">
        <f t="shared" si="4"/>
        <v>3205.72</v>
      </c>
      <c r="N8" s="90"/>
      <c r="O8" s="89">
        <f t="shared" si="5"/>
        <v>961.71599999999989</v>
      </c>
      <c r="P8" s="89">
        <f t="shared" si="6"/>
        <v>0</v>
      </c>
      <c r="Q8" s="89"/>
      <c r="R8" s="90"/>
      <c r="S8" s="89">
        <f t="shared" si="7"/>
        <v>293.61480909090909</v>
      </c>
      <c r="T8" s="89">
        <f t="shared" si="52"/>
        <v>94.714454545454558</v>
      </c>
      <c r="U8" s="89">
        <f t="shared" si="8"/>
        <v>4555.7652636363637</v>
      </c>
      <c r="V8" s="89">
        <f>VLOOKUP('Resumo Geral imposto cd'!A8,[1]PARÂMETRO!$B$2:$I$4,2,FALSE)*L8</f>
        <v>225.8</v>
      </c>
      <c r="W8" s="89">
        <f>(((VLOOKUP(A8,[1]PARÂMETRO!$B$2:$I$4,3,FALSE)*20)-(VLOOKUP(A8,[1]PARÂMETRO!$B$2:$I$4,3,FALSE)*20)*10%)*C8+((VLOOKUP(A8,[1]PARÂMETRO!$B$2:$IL$4,3,FALSE)*15.5)-(VLOOKUP(A8,[1]PARÂMETRO!$B$2:$I$4,3,FALSE)*15.5*10%))*F8+((VLOOKUP(A8,[1]PARÂMETRO!$B$2:$I$4,3,FALSE)*15.5)-(VLOOKUP(A8,[1]PARÂMETRO!$B$2:$I$4,3,FALSE)*15.5)*10%)*I8)</f>
        <v>446.12099999999998</v>
      </c>
      <c r="X8" s="89">
        <f>(VLOOKUP(B8,[1]PARÂMETRO!$B$9:$E$42,4,FALSE)*(2*20*C8))-(IF(E8*6%&lt;=(VLOOKUP(B8,[1]PARÂMETRO!$B$9:$E$42,4,FALSE)*(2*20*C8)),E8*6%,VLOOKUP(B8,[1]PARÂMETRO!$B$9:$E$42,4,FALSE)*(2*20*C8)))+(VLOOKUP(B8,[1]PARÂMETRO!$B$9:$E$42,4,FALSE)*(2*15.5*F8))-(IF(H8*6%&lt;=(VLOOKUP(B8,[1]PARÂMETRO!$B$9:$E$42,4,FALSE)*(2*15.5*F8)),H8*6%,VLOOKUP(B8,[1]PARÂMETRO!$B$9:$E$42,4,FALSE)*(2*15.5*F8)))+(VLOOKUP(B8,[1]PARÂMETRO!$B$9:$E$42,4,FALSE)*(2*15.5*I8))-(IF(K8*6%&lt;=(VLOOKUP(B8,[1]PARÂMETRO!$B$9:$E$42,4,FALSE)*(2*15.5*I8)),K8*6%,VLOOKUP(B8,[1]PARÂMETRO!$B$9:$E$42,4,FALSE)*(2*15.5*I8)))</f>
        <v>37.056800000000038</v>
      </c>
      <c r="Y8" s="89">
        <f>VLOOKUP(A8,[1]PARÂMETRO!$B$2:$I$4,4,FALSE)*L8</f>
        <v>182.16</v>
      </c>
      <c r="Z8" s="89">
        <f>VLOOKUP(A8,[1]PARÂMETRO!$B$2:$I$4,5,FALSE)*L8</f>
        <v>34.06</v>
      </c>
      <c r="AA8" s="89">
        <f>VLOOKUP(A8,[1]PARÂMETRO!$B$2:$I$4,6,FALSE)</f>
        <v>0</v>
      </c>
      <c r="AB8" s="89">
        <f>VLOOKUP($A8,[1]PARÂMETRO!$B$2:$I$4,7,FALSE)</f>
        <v>0</v>
      </c>
      <c r="AC8" s="89">
        <f>VLOOKUP($A8,[1]PARÂMETRO!$B$2:$I$4,8,FALSE)</f>
        <v>0</v>
      </c>
      <c r="AD8" s="89"/>
      <c r="AE8" s="89">
        <f t="shared" si="9"/>
        <v>925.19780000000014</v>
      </c>
      <c r="AF8" s="89">
        <f>'Resumo Geral imposto cl'!AF8</f>
        <v>124.74849929588889</v>
      </c>
      <c r="AG8" s="89"/>
      <c r="AH8" s="89">
        <f>'Resumo Geral imposto cl'!AH8</f>
        <v>117.06515348349205</v>
      </c>
      <c r="AI8" s="89"/>
      <c r="AJ8" s="89">
        <f t="shared" si="10"/>
        <v>241.81365277938096</v>
      </c>
      <c r="AK8" s="90">
        <f t="shared" si="11"/>
        <v>911.15305272727278</v>
      </c>
      <c r="AL8" s="90">
        <f t="shared" si="12"/>
        <v>68.336478954545456</v>
      </c>
      <c r="AM8" s="91">
        <f t="shared" si="13"/>
        <v>45.557652636363635</v>
      </c>
      <c r="AN8" s="90">
        <f t="shared" si="14"/>
        <v>9.1115305272727269</v>
      </c>
      <c r="AO8" s="91">
        <f t="shared" si="15"/>
        <v>113.8941315909091</v>
      </c>
      <c r="AP8" s="90">
        <f t="shared" si="16"/>
        <v>364.46122109090908</v>
      </c>
      <c r="AQ8" s="91">
        <f t="shared" si="17"/>
        <v>136.67295790909091</v>
      </c>
      <c r="AR8" s="90">
        <f t="shared" si="18"/>
        <v>27.334591581818181</v>
      </c>
      <c r="AS8" s="90">
        <f t="shared" si="19"/>
        <v>1676.5216170181818</v>
      </c>
      <c r="AT8" s="89">
        <f t="shared" si="20"/>
        <v>379.64710530303029</v>
      </c>
      <c r="AU8" s="89">
        <f t="shared" si="21"/>
        <v>139.7101347515152</v>
      </c>
      <c r="AV8" s="89">
        <f t="shared" si="22"/>
        <v>519.35724005454551</v>
      </c>
      <c r="AW8" s="89">
        <f t="shared" si="23"/>
        <v>5.9056216380471378</v>
      </c>
      <c r="AX8" s="89">
        <f t="shared" si="24"/>
        <v>2.1732687628013472</v>
      </c>
      <c r="AY8" s="89">
        <f t="shared" si="25"/>
        <v>8.0788904008484845</v>
      </c>
      <c r="AZ8" s="89">
        <f t="shared" si="26"/>
        <v>22.862313528838737</v>
      </c>
      <c r="BA8" s="89">
        <f t="shared" si="27"/>
        <v>1.828985082307099</v>
      </c>
      <c r="BB8" s="89">
        <f t="shared" si="28"/>
        <v>0.9144925411535495</v>
      </c>
      <c r="BC8" s="89">
        <f t="shared" si="29"/>
        <v>15.945178422727276</v>
      </c>
      <c r="BD8" s="89">
        <f t="shared" si="30"/>
        <v>5.8678256595636391</v>
      </c>
      <c r="BE8" s="89">
        <f t="shared" si="31"/>
        <v>195.89790633636363</v>
      </c>
      <c r="BF8" s="89">
        <f t="shared" si="32"/>
        <v>7.5929421060606064</v>
      </c>
      <c r="BG8" s="89">
        <f t="shared" si="33"/>
        <v>250.90964367701454</v>
      </c>
      <c r="BH8" s="89">
        <f t="shared" si="34"/>
        <v>506.19614040404036</v>
      </c>
      <c r="BI8" s="89">
        <f t="shared" si="35"/>
        <v>63.274517550505045</v>
      </c>
      <c r="BJ8" s="89">
        <f t="shared" si="36"/>
        <v>38.40763215315657</v>
      </c>
      <c r="BK8" s="89">
        <f t="shared" si="37"/>
        <v>15.185884212121213</v>
      </c>
      <c r="BL8" s="89">
        <f t="shared" si="38"/>
        <v>0</v>
      </c>
      <c r="BM8" s="89">
        <f t="shared" si="39"/>
        <v>229.287616149695</v>
      </c>
      <c r="BN8" s="89">
        <f t="shared" si="40"/>
        <v>852.35179046951816</v>
      </c>
      <c r="BO8" s="89">
        <f t="shared" si="41"/>
        <v>3307.2191816201089</v>
      </c>
      <c r="BP8" s="89">
        <f t="shared" si="42"/>
        <v>3307.2191816201084</v>
      </c>
      <c r="BQ8" s="89">
        <f t="shared" si="43"/>
        <v>9029.9958980358533</v>
      </c>
      <c r="BR8" s="89">
        <f t="shared" si="44"/>
        <v>576.48619466824846</v>
      </c>
      <c r="BS8" s="92">
        <f>VLOOKUP(B8,'[1]ISS VIGILANCIA'!$A$1:$B$35,2,FALSE)*100</f>
        <v>2.5</v>
      </c>
      <c r="BT8" s="93">
        <f t="shared" si="45"/>
        <v>6.15</v>
      </c>
      <c r="BU8" s="94">
        <f t="shared" si="46"/>
        <v>2.6638252530634063</v>
      </c>
      <c r="BV8" s="95">
        <f t="shared" si="53"/>
        <v>240.54331108246879</v>
      </c>
      <c r="BW8" s="94">
        <f t="shared" si="47"/>
        <v>3.1965903036760874</v>
      </c>
      <c r="BX8" s="96">
        <f t="shared" si="54"/>
        <v>288.6519732989625</v>
      </c>
      <c r="BY8" s="94">
        <f t="shared" si="48"/>
        <v>0.69259456579648571</v>
      </c>
      <c r="BZ8" s="89">
        <f t="shared" si="55"/>
        <v>62.541260881441886</v>
      </c>
      <c r="CA8" s="89">
        <f t="shared" si="49"/>
        <v>691.53362291754206</v>
      </c>
      <c r="CB8" s="89">
        <f t="shared" si="50"/>
        <v>1859.7563628486637</v>
      </c>
      <c r="CC8" s="97">
        <f t="shared" si="51"/>
        <v>10889.752260884517</v>
      </c>
      <c r="CD8" s="100"/>
    </row>
    <row r="9" spans="1:82" s="101" customFormat="1" ht="15" customHeight="1">
      <c r="A9" s="83" t="str">
        <f>[1]CCT!D15</f>
        <v>Sindesp - MG</v>
      </c>
      <c r="B9" s="83" t="str">
        <f>[1]CCT!C15</f>
        <v>Caeté</v>
      </c>
      <c r="C9" s="87">
        <f>[1]CCT!F15</f>
        <v>1</v>
      </c>
      <c r="D9" s="85">
        <f>[1]CCT!E15</f>
        <v>1602.86</v>
      </c>
      <c r="E9" s="86">
        <f>C9*D9</f>
        <v>1602.86</v>
      </c>
      <c r="F9" s="87">
        <f>[1]CCT!H15</f>
        <v>0</v>
      </c>
      <c r="G9" s="85">
        <f>[1]CCT!G15</f>
        <v>0</v>
      </c>
      <c r="H9" s="86">
        <f>F9*G9</f>
        <v>0</v>
      </c>
      <c r="I9" s="87">
        <f>[1]CCT!J15</f>
        <v>0</v>
      </c>
      <c r="J9" s="85">
        <f>[1]CCT!I15</f>
        <v>0</v>
      </c>
      <c r="K9" s="86">
        <f>I9*J9</f>
        <v>0</v>
      </c>
      <c r="L9" s="88">
        <f>I9+F9+C9</f>
        <v>1</v>
      </c>
      <c r="M9" s="89">
        <f>K9+H9+E9</f>
        <v>1602.86</v>
      </c>
      <c r="N9" s="90"/>
      <c r="O9" s="89">
        <f>D9*C9*$O$2+G9*F9*$O$2+J9*I9*$O$2</f>
        <v>480.85799999999995</v>
      </c>
      <c r="P9" s="89">
        <f>((J9+J9*$O$2)/220*$P$2*7*15.5)*I9</f>
        <v>0</v>
      </c>
      <c r="Q9" s="89"/>
      <c r="R9" s="90"/>
      <c r="S9" s="89">
        <f t="shared" si="7"/>
        <v>189.42890909090909</v>
      </c>
      <c r="T9" s="89">
        <f t="shared" si="52"/>
        <v>13.891453333333336</v>
      </c>
      <c r="U9" s="89">
        <f t="shared" si="8"/>
        <v>2287.0383624242422</v>
      </c>
      <c r="V9" s="89">
        <f>VLOOKUP('Resumo Geral imposto cd'!A9,[1]PARÂMETRO!$B$2:$I$4,2,FALSE)*L9</f>
        <v>112.9</v>
      </c>
      <c r="W9" s="89">
        <f>(((VLOOKUP(A9,[1]PARÂMETRO!$B$2:$I$4,3,FALSE)*20)-(VLOOKUP(A9,[1]PARÂMETRO!$B$2:$I$4,3,FALSE)*20)*10%)*C9+((VLOOKUP(A9,[1]PARÂMETRO!$B$2:$IL$4,3,FALSE)*15.5)-(VLOOKUP(A9,[1]PARÂMETRO!$B$2:$I$4,3,FALSE)*15.5*10%))*F9+((VLOOKUP(A9,[1]PARÂMETRO!$B$2:$I$4,3,FALSE)*15.5)-(VLOOKUP(A9,[1]PARÂMETRO!$B$2:$I$4,3,FALSE)*15.5)*10%)*I9)</f>
        <v>287.82</v>
      </c>
      <c r="X9" s="89">
        <f>(VLOOKUP(B9,[1]PARÂMETRO!$B$9:$E$42,4,FALSE)*(2*20*C9))-(IF(E9*6%&lt;=(VLOOKUP(B9,[1]PARÂMETRO!$B$9:$E$42,4,FALSE)*(2*20*C9)),E9*6%,VLOOKUP(B9,[1]PARÂMETRO!$B$9:$E$42,4,FALSE)*(2*20*C9)))+(VLOOKUP(B9,[1]PARÂMETRO!$B$9:$E$42,4,FALSE)*(2*15.5*F9))-(IF(H9*6%&lt;=(VLOOKUP(B9,[1]PARÂMETRO!$B$9:$E$42,4,FALSE)*(2*15.5*F9)),H9*6%,VLOOKUP(B9,[1]PARÂMETRO!$B$9:$E$42,4,FALSE)*(2*15.5*F9)))+(VLOOKUP(B9,[1]PARÂMETRO!$B$9:$E$42,4,FALSE)*(2*15.5*I9))-(IF(K9*6%&lt;=(VLOOKUP(B9,[1]PARÂMETRO!$B$9:$E$42,4,FALSE)*(2*15.5*I9)),K9*6%,VLOOKUP(B9,[1]PARÂMETRO!$B$9:$E$42,4,FALSE)*(2*15.5*I9)))</f>
        <v>51.828400000000016</v>
      </c>
      <c r="Y9" s="89">
        <f>VLOOKUP(A9,[1]PARÂMETRO!$B$2:$I$4,4,FALSE)*L9</f>
        <v>91.08</v>
      </c>
      <c r="Z9" s="89">
        <f>VLOOKUP(A9,[1]PARÂMETRO!$B$2:$I$4,5,FALSE)*L9</f>
        <v>17.03</v>
      </c>
      <c r="AA9" s="89">
        <f>VLOOKUP(A9,[1]PARÂMETRO!$B$2:$I$4,6,FALSE)</f>
        <v>0</v>
      </c>
      <c r="AB9" s="89">
        <f>VLOOKUP($A9,[1]PARÂMETRO!$B$2:$I$4,7,FALSE)</f>
        <v>0</v>
      </c>
      <c r="AC9" s="89">
        <f>VLOOKUP($A9,[1]PARÂMETRO!$B$2:$I$4,8,FALSE)</f>
        <v>0</v>
      </c>
      <c r="AD9" s="89"/>
      <c r="AE9" s="89">
        <f>SUM(V9:AD9)</f>
        <v>560.65840000000003</v>
      </c>
      <c r="AF9" s="89">
        <f>'Resumo Geral imposto cl'!AF9</f>
        <v>62.374249647944445</v>
      </c>
      <c r="AG9" s="89"/>
      <c r="AH9" s="89">
        <f>'Resumo Geral imposto cl'!AH9</f>
        <v>58.532576741746027</v>
      </c>
      <c r="AI9" s="89"/>
      <c r="AJ9" s="89">
        <f>SUM(AF9:AI9)</f>
        <v>120.90682638969048</v>
      </c>
      <c r="AK9" s="90">
        <f t="shared" si="11"/>
        <v>457.40767248484849</v>
      </c>
      <c r="AL9" s="90">
        <f>U9*$AL$2</f>
        <v>34.305575436363632</v>
      </c>
      <c r="AM9" s="91">
        <f>U9*$AM$2</f>
        <v>22.870383624242422</v>
      </c>
      <c r="AN9" s="90">
        <f>U9*$AN$2</f>
        <v>4.5740767248484842</v>
      </c>
      <c r="AO9" s="91">
        <f>U9*$AO$2</f>
        <v>57.175959060606061</v>
      </c>
      <c r="AP9" s="90">
        <f>U9*$AP$2</f>
        <v>182.96306899393937</v>
      </c>
      <c r="AQ9" s="91">
        <f>U9*$AQ$2</f>
        <v>68.611150872727265</v>
      </c>
      <c r="AR9" s="90">
        <f>U9*$AR$2</f>
        <v>13.722230174545453</v>
      </c>
      <c r="AS9" s="90">
        <f>SUM(AK9:AR9)</f>
        <v>841.63011737212116</v>
      </c>
      <c r="AT9" s="89">
        <f>$AT$2*U9</f>
        <v>190.58653020202019</v>
      </c>
      <c r="AU9" s="89">
        <f t="shared" si="21"/>
        <v>70.135843114343444</v>
      </c>
      <c r="AV9" s="89">
        <f t="shared" si="22"/>
        <v>260.72237331636364</v>
      </c>
      <c r="AW9" s="89">
        <f t="shared" si="23"/>
        <v>2.9646793586980915</v>
      </c>
      <c r="AX9" s="89">
        <f t="shared" si="24"/>
        <v>1.0910020040008981</v>
      </c>
      <c r="AY9" s="89">
        <f t="shared" si="25"/>
        <v>4.0556813626989898</v>
      </c>
      <c r="AZ9" s="89">
        <f t="shared" si="26"/>
        <v>11.477103201864711</v>
      </c>
      <c r="BA9" s="89">
        <f t="shared" si="27"/>
        <v>0.91816825614917696</v>
      </c>
      <c r="BB9" s="89">
        <f t="shared" si="28"/>
        <v>0.45908412807458848</v>
      </c>
      <c r="BC9" s="89">
        <f t="shared" si="29"/>
        <v>8.0046342684848497</v>
      </c>
      <c r="BD9" s="89">
        <f t="shared" si="30"/>
        <v>2.9457054108024252</v>
      </c>
      <c r="BE9" s="89">
        <f t="shared" si="31"/>
        <v>98.342649584242409</v>
      </c>
      <c r="BF9" s="89">
        <f t="shared" si="32"/>
        <v>3.8117306040404038</v>
      </c>
      <c r="BG9" s="89">
        <f>SUM(AZ9:BF9)</f>
        <v>125.95907545365856</v>
      </c>
      <c r="BH9" s="89">
        <f t="shared" si="34"/>
        <v>254.11537360269358</v>
      </c>
      <c r="BI9" s="89">
        <f t="shared" si="35"/>
        <v>31.764421700336698</v>
      </c>
      <c r="BJ9" s="89">
        <f t="shared" si="36"/>
        <v>19.281003972104376</v>
      </c>
      <c r="BK9" s="89">
        <f t="shared" si="37"/>
        <v>7.6234612080808075</v>
      </c>
      <c r="BL9" s="89">
        <f t="shared" si="38"/>
        <v>0</v>
      </c>
      <c r="BM9" s="89">
        <f t="shared" si="39"/>
        <v>115.10460785782331</v>
      </c>
      <c r="BN9" s="89">
        <f>SUM(BH9:BM9)</f>
        <v>427.8888683410388</v>
      </c>
      <c r="BO9" s="89">
        <f t="shared" si="41"/>
        <v>1660.2561158458811</v>
      </c>
      <c r="BP9" s="89">
        <f t="shared" si="42"/>
        <v>1660.2561158458811</v>
      </c>
      <c r="BQ9" s="89">
        <f t="shared" si="43"/>
        <v>4628.8597046598134</v>
      </c>
      <c r="BR9" s="89">
        <f t="shared" si="44"/>
        <v>288.24309733412423</v>
      </c>
      <c r="BS9" s="92">
        <f>VLOOKUP(B9,'[1]ISS VIGILANCIA'!$A$1:$B$35,2,FALSE)*100</f>
        <v>2</v>
      </c>
      <c r="BT9" s="93">
        <f>BS9+$BX$2+$BZ$2</f>
        <v>5.65</v>
      </c>
      <c r="BU9" s="94">
        <f>((100/((100-BT9)%)-100)*BS9)/BT9</f>
        <v>2.1197668256491848</v>
      </c>
      <c r="BV9" s="95">
        <f t="shared" si="53"/>
        <v>98.121032425221571</v>
      </c>
      <c r="BW9" s="94">
        <f t="shared" si="47"/>
        <v>3.1796502384737768</v>
      </c>
      <c r="BX9" s="96">
        <f t="shared" si="54"/>
        <v>147.18154863783232</v>
      </c>
      <c r="BY9" s="94">
        <f>((100/((100-BT9)%)-100)*$BZ$2)/BT9</f>
        <v>0.68892421833598505</v>
      </c>
      <c r="BZ9" s="89">
        <f t="shared" si="55"/>
        <v>31.889335538197006</v>
      </c>
      <c r="CA9" s="89">
        <f t="shared" si="49"/>
        <v>345.76681145877103</v>
      </c>
      <c r="CB9" s="89">
        <f>BR9+BV9+BX9+BZ9+CA9</f>
        <v>911.20182539414611</v>
      </c>
      <c r="CC9" s="97">
        <f>CB9+BQ9</f>
        <v>5540.0615300539594</v>
      </c>
      <c r="CD9" s="100"/>
    </row>
    <row r="10" spans="1:82" s="101" customFormat="1" ht="15" customHeight="1">
      <c r="A10" s="83" t="str">
        <f>[1]CCT!D16</f>
        <v>Sindesp - MG</v>
      </c>
      <c r="B10" s="83" t="str">
        <f>[1]CCT!C16</f>
        <v>Campo Belo</v>
      </c>
      <c r="C10" s="87">
        <f>[1]CCT!F16</f>
        <v>1</v>
      </c>
      <c r="D10" s="85">
        <f>[1]CCT!E16</f>
        <v>1602.86</v>
      </c>
      <c r="E10" s="86">
        <f t="shared" si="0"/>
        <v>1602.86</v>
      </c>
      <c r="F10" s="87">
        <f>[1]CCT!H16</f>
        <v>0</v>
      </c>
      <c r="G10" s="85">
        <f>[1]CCT!G16</f>
        <v>0</v>
      </c>
      <c r="H10" s="86">
        <f t="shared" si="1"/>
        <v>0</v>
      </c>
      <c r="I10" s="87">
        <f>[1]CCT!J16</f>
        <v>0</v>
      </c>
      <c r="J10" s="85">
        <f>[1]CCT!I16</f>
        <v>0</v>
      </c>
      <c r="K10" s="86">
        <f t="shared" si="2"/>
        <v>0</v>
      </c>
      <c r="L10" s="88">
        <f t="shared" si="3"/>
        <v>1</v>
      </c>
      <c r="M10" s="89">
        <f t="shared" si="4"/>
        <v>1602.86</v>
      </c>
      <c r="N10" s="90"/>
      <c r="O10" s="89">
        <f t="shared" si="5"/>
        <v>480.85799999999995</v>
      </c>
      <c r="P10" s="89">
        <f t="shared" si="6"/>
        <v>0</v>
      </c>
      <c r="Q10" s="89"/>
      <c r="R10" s="90"/>
      <c r="S10" s="89">
        <f t="shared" si="7"/>
        <v>189.42890909090909</v>
      </c>
      <c r="T10" s="89">
        <f t="shared" si="52"/>
        <v>13.891453333333336</v>
      </c>
      <c r="U10" s="89">
        <f t="shared" si="8"/>
        <v>2287.0383624242422</v>
      </c>
      <c r="V10" s="89">
        <f>VLOOKUP('Resumo Geral imposto cd'!A10,[1]PARÂMETRO!$B$2:$I$4,2,FALSE)*L10</f>
        <v>112.9</v>
      </c>
      <c r="W10" s="89">
        <f>(((VLOOKUP(A10,[1]PARÂMETRO!$B$2:$I$4,3,FALSE)*20)-(VLOOKUP(A10,[1]PARÂMETRO!$B$2:$I$4,3,FALSE)*20)*10%)*C10+((VLOOKUP(A10,[1]PARÂMETRO!$B$2:$IL$4,3,FALSE)*15.5)-(VLOOKUP(A10,[1]PARÂMETRO!$B$2:$I$4,3,FALSE)*15.5*10%))*F10+((VLOOKUP(A10,[1]PARÂMETRO!$B$2:$I$4,3,FALSE)*15.5)-(VLOOKUP(A10,[1]PARÂMETRO!$B$2:$I$4,3,FALSE)*15.5)*10%)*I10)</f>
        <v>287.82</v>
      </c>
      <c r="X10" s="89">
        <f>(VLOOKUP(B10,[1]PARÂMETRO!$B$9:$E$42,4,FALSE)*(2*20*C10))-(IF(E10*6%&lt;=(VLOOKUP(B10,[1]PARÂMETRO!$B$9:$E$42,4,FALSE)*(2*20*C10)),E10*6%,VLOOKUP(B10,[1]PARÂMETRO!$B$9:$E$42,4,FALSE)*(2*20*C10)))+(VLOOKUP(B10,[1]PARÂMETRO!$B$9:$E$42,4,FALSE)*(2*15.5*F10))-(IF(H10*6%&lt;=(VLOOKUP(B10,[1]PARÂMETRO!$B$9:$E$42,4,FALSE)*(2*15.5*F10)),H10*6%,VLOOKUP(B10,[1]PARÂMETRO!$B$9:$E$42,4,FALSE)*(2*15.5*F10)))+(VLOOKUP(B10,[1]PARÂMETRO!$B$9:$E$42,4,FALSE)*(2*15.5*I10))-(IF(K10*6%&lt;=(VLOOKUP(B10,[1]PARÂMETRO!$B$9:$E$42,4,FALSE)*(2*15.5*I10)),K10*6%,VLOOKUP(B10,[1]PARÂMETRO!$B$9:$E$42,4,FALSE)*(2*15.5*I10)))</f>
        <v>51.828400000000016</v>
      </c>
      <c r="Y10" s="89">
        <f>VLOOKUP(A10,[1]PARÂMETRO!$B$2:$I$4,4,FALSE)*L10</f>
        <v>91.08</v>
      </c>
      <c r="Z10" s="89">
        <f>VLOOKUP(A10,[1]PARÂMETRO!$B$2:$I$4,5,FALSE)*L10</f>
        <v>17.03</v>
      </c>
      <c r="AA10" s="89">
        <f>VLOOKUP(A10,[1]PARÂMETRO!$B$2:$I$4,6,FALSE)</f>
        <v>0</v>
      </c>
      <c r="AB10" s="89">
        <f>VLOOKUP($A10,[1]PARÂMETRO!$B$2:$I$4,7,FALSE)</f>
        <v>0</v>
      </c>
      <c r="AC10" s="89">
        <f>VLOOKUP($A10,[1]PARÂMETRO!$B$2:$I$4,8,FALSE)</f>
        <v>0</v>
      </c>
      <c r="AD10" s="89"/>
      <c r="AE10" s="89">
        <f t="shared" si="9"/>
        <v>560.65840000000003</v>
      </c>
      <c r="AF10" s="89">
        <f>'Resumo Geral imposto cl'!AF10</f>
        <v>62.374249647944445</v>
      </c>
      <c r="AG10" s="89"/>
      <c r="AH10" s="89">
        <f>'Resumo Geral imposto cl'!AH10</f>
        <v>58.532576741746027</v>
      </c>
      <c r="AI10" s="89"/>
      <c r="AJ10" s="89">
        <f t="shared" si="10"/>
        <v>120.90682638969048</v>
      </c>
      <c r="AK10" s="90">
        <f t="shared" si="11"/>
        <v>457.40767248484849</v>
      </c>
      <c r="AL10" s="90">
        <f t="shared" si="12"/>
        <v>34.305575436363632</v>
      </c>
      <c r="AM10" s="91">
        <f t="shared" si="13"/>
        <v>22.870383624242422</v>
      </c>
      <c r="AN10" s="90">
        <f t="shared" si="14"/>
        <v>4.5740767248484842</v>
      </c>
      <c r="AO10" s="91">
        <f t="shared" si="15"/>
        <v>57.175959060606061</v>
      </c>
      <c r="AP10" s="90">
        <f t="shared" si="16"/>
        <v>182.96306899393937</v>
      </c>
      <c r="AQ10" s="91">
        <f t="shared" si="17"/>
        <v>68.611150872727265</v>
      </c>
      <c r="AR10" s="90">
        <f t="shared" si="18"/>
        <v>13.722230174545453</v>
      </c>
      <c r="AS10" s="90">
        <f t="shared" si="19"/>
        <v>841.63011737212116</v>
      </c>
      <c r="AT10" s="89">
        <f t="shared" si="20"/>
        <v>190.58653020202019</v>
      </c>
      <c r="AU10" s="89">
        <f t="shared" si="21"/>
        <v>70.135843114343444</v>
      </c>
      <c r="AV10" s="89">
        <f t="shared" si="22"/>
        <v>260.72237331636364</v>
      </c>
      <c r="AW10" s="89">
        <f t="shared" si="23"/>
        <v>2.9646793586980915</v>
      </c>
      <c r="AX10" s="89">
        <f t="shared" si="24"/>
        <v>1.0910020040008981</v>
      </c>
      <c r="AY10" s="89">
        <f t="shared" si="25"/>
        <v>4.0556813626989898</v>
      </c>
      <c r="AZ10" s="89">
        <f t="shared" si="26"/>
        <v>11.477103201864711</v>
      </c>
      <c r="BA10" s="89">
        <f t="shared" si="27"/>
        <v>0.91816825614917696</v>
      </c>
      <c r="BB10" s="89">
        <f t="shared" si="28"/>
        <v>0.45908412807458848</v>
      </c>
      <c r="BC10" s="89">
        <f t="shared" si="29"/>
        <v>8.0046342684848497</v>
      </c>
      <c r="BD10" s="89">
        <f t="shared" si="30"/>
        <v>2.9457054108024252</v>
      </c>
      <c r="BE10" s="89">
        <f t="shared" si="31"/>
        <v>98.342649584242409</v>
      </c>
      <c r="BF10" s="89">
        <f t="shared" si="32"/>
        <v>3.8117306040404038</v>
      </c>
      <c r="BG10" s="89">
        <f t="shared" si="33"/>
        <v>125.95907545365856</v>
      </c>
      <c r="BH10" s="89">
        <f t="shared" si="34"/>
        <v>254.11537360269358</v>
      </c>
      <c r="BI10" s="89">
        <f t="shared" si="35"/>
        <v>31.764421700336698</v>
      </c>
      <c r="BJ10" s="89">
        <f t="shared" si="36"/>
        <v>19.281003972104376</v>
      </c>
      <c r="BK10" s="89">
        <f t="shared" si="37"/>
        <v>7.6234612080808075</v>
      </c>
      <c r="BL10" s="89">
        <f t="shared" si="38"/>
        <v>0</v>
      </c>
      <c r="BM10" s="89">
        <f t="shared" si="39"/>
        <v>115.10460785782331</v>
      </c>
      <c r="BN10" s="89">
        <f t="shared" si="40"/>
        <v>427.8888683410388</v>
      </c>
      <c r="BO10" s="89">
        <f t="shared" si="41"/>
        <v>1660.2561158458811</v>
      </c>
      <c r="BP10" s="89">
        <f t="shared" si="42"/>
        <v>1660.2561158458811</v>
      </c>
      <c r="BQ10" s="89">
        <f t="shared" si="43"/>
        <v>4628.8597046598134</v>
      </c>
      <c r="BR10" s="89">
        <f t="shared" si="44"/>
        <v>288.24309733412423</v>
      </c>
      <c r="BS10" s="92">
        <f>VLOOKUP(B10,'[1]ISS VIGILANCIA'!$A$1:$B$35,2,FALSE)*100</f>
        <v>3</v>
      </c>
      <c r="BT10" s="93">
        <f t="shared" si="45"/>
        <v>6.65</v>
      </c>
      <c r="BU10" s="94">
        <f t="shared" si="46"/>
        <v>3.2137118371719318</v>
      </c>
      <c r="BV10" s="95">
        <f t="shared" si="53"/>
        <v>148.75821225473413</v>
      </c>
      <c r="BW10" s="94">
        <f t="shared" si="47"/>
        <v>3.2137118371719318</v>
      </c>
      <c r="BX10" s="96">
        <f t="shared" si="54"/>
        <v>148.75821225473413</v>
      </c>
      <c r="BY10" s="94">
        <f t="shared" si="48"/>
        <v>0.69630423138725195</v>
      </c>
      <c r="BZ10" s="89">
        <f t="shared" si="55"/>
        <v>32.230945988525733</v>
      </c>
      <c r="CA10" s="89">
        <f t="shared" si="49"/>
        <v>345.76681145877103</v>
      </c>
      <c r="CB10" s="89">
        <f t="shared" si="50"/>
        <v>963.75727929088919</v>
      </c>
      <c r="CC10" s="97">
        <f t="shared" si="51"/>
        <v>5592.6169839507029</v>
      </c>
      <c r="CD10" s="100"/>
    </row>
    <row r="11" spans="1:82" s="101" customFormat="1" ht="15" customHeight="1">
      <c r="A11" s="83" t="str">
        <f>[1]CCT!D17</f>
        <v>Sindesp - MG</v>
      </c>
      <c r="B11" s="83" t="str">
        <f>[1]CCT!C17</f>
        <v>Conselheiro Lafaiete</v>
      </c>
      <c r="C11" s="87">
        <f>[1]CCT!F17</f>
        <v>0</v>
      </c>
      <c r="D11" s="85">
        <f>[1]CCT!E17</f>
        <v>0</v>
      </c>
      <c r="E11" s="86">
        <f t="shared" si="0"/>
        <v>0</v>
      </c>
      <c r="F11" s="87">
        <f>[1]CCT!H17</f>
        <v>2</v>
      </c>
      <c r="G11" s="85">
        <f>[1]CCT!G17</f>
        <v>1602.86</v>
      </c>
      <c r="H11" s="86">
        <f t="shared" si="1"/>
        <v>3205.72</v>
      </c>
      <c r="I11" s="87">
        <f>[1]CCT!J17</f>
        <v>0</v>
      </c>
      <c r="J11" s="85">
        <f>[1]CCT!I17</f>
        <v>0</v>
      </c>
      <c r="K11" s="86">
        <f t="shared" si="2"/>
        <v>0</v>
      </c>
      <c r="L11" s="88">
        <f t="shared" si="3"/>
        <v>2</v>
      </c>
      <c r="M11" s="89">
        <f t="shared" si="4"/>
        <v>3205.72</v>
      </c>
      <c r="N11" s="90"/>
      <c r="O11" s="89">
        <f t="shared" si="5"/>
        <v>961.71599999999989</v>
      </c>
      <c r="P11" s="89">
        <f t="shared" si="6"/>
        <v>0</v>
      </c>
      <c r="Q11" s="89"/>
      <c r="R11" s="90"/>
      <c r="S11" s="89">
        <f t="shared" si="7"/>
        <v>293.61480909090909</v>
      </c>
      <c r="T11" s="89">
        <f t="shared" si="52"/>
        <v>94.714454545454558</v>
      </c>
      <c r="U11" s="89">
        <f t="shared" si="8"/>
        <v>4555.7652636363637</v>
      </c>
      <c r="V11" s="89">
        <f>VLOOKUP('Resumo Geral imposto cd'!A11,[1]PARÂMETRO!$B$2:$I$4,2,FALSE)*L11</f>
        <v>225.8</v>
      </c>
      <c r="W11" s="89">
        <f>(((VLOOKUP(A11,[1]PARÂMETRO!$B$2:$I$4,3,FALSE)*20)-(VLOOKUP(A11,[1]PARÂMETRO!$B$2:$I$4,3,FALSE)*20)*10%)*C11+((VLOOKUP(A11,[1]PARÂMETRO!$B$2:$IL$4,3,FALSE)*15.5)-(VLOOKUP(A11,[1]PARÂMETRO!$B$2:$I$4,3,FALSE)*15.5*10%))*F11+((VLOOKUP(A11,[1]PARÂMETRO!$B$2:$I$4,3,FALSE)*15.5)-(VLOOKUP(A11,[1]PARÂMETRO!$B$2:$I$4,3,FALSE)*15.5)*10%)*I11)</f>
        <v>446.12099999999998</v>
      </c>
      <c r="X11" s="89">
        <f>(VLOOKUP(B11,[1]PARÂMETRO!$B$9:$E$42,4,FALSE)*(2*20*C11))-(IF(E11*6%&lt;=(VLOOKUP(B11,[1]PARÂMETRO!$B$9:$E$42,4,FALSE)*(2*20*C11)),E11*6%,VLOOKUP(B11,[1]PARÂMETRO!$B$9:$E$42,4,FALSE)*(2*20*C11)))+(VLOOKUP(B11,[1]PARÂMETRO!$B$9:$E$42,4,FALSE)*(2*15.5*F11))-(IF(H11*6%&lt;=(VLOOKUP(B11,[1]PARÂMETRO!$B$9:$E$42,4,FALSE)*(2*15.5*F11)),H11*6%,VLOOKUP(B11,[1]PARÂMETRO!$B$9:$E$42,4,FALSE)*(2*15.5*F11)))+(VLOOKUP(B11,[1]PARÂMETRO!$B$9:$E$42,4,FALSE)*(2*15.5*I11))-(IF(K11*6%&lt;=(VLOOKUP(B11,[1]PARÂMETRO!$B$9:$E$42,4,FALSE)*(2*15.5*I11)),K11*6%,VLOOKUP(B11,[1]PARÂMETRO!$B$9:$E$42,4,FALSE)*(2*15.5*I11)))</f>
        <v>37.056800000000038</v>
      </c>
      <c r="Y11" s="89">
        <f>VLOOKUP(A11,[1]PARÂMETRO!$B$2:$I$4,4,FALSE)*L11</f>
        <v>182.16</v>
      </c>
      <c r="Z11" s="89">
        <f>VLOOKUP(A11,[1]PARÂMETRO!$B$2:$I$4,5,FALSE)*L11</f>
        <v>34.06</v>
      </c>
      <c r="AA11" s="89">
        <f>VLOOKUP(A11,[1]PARÂMETRO!$B$2:$I$4,6,FALSE)</f>
        <v>0</v>
      </c>
      <c r="AB11" s="89">
        <f>VLOOKUP($A11,[1]PARÂMETRO!$B$2:$I$4,7,FALSE)</f>
        <v>0</v>
      </c>
      <c r="AC11" s="89">
        <f>VLOOKUP($A11,[1]PARÂMETRO!$B$2:$I$4,8,FALSE)</f>
        <v>0</v>
      </c>
      <c r="AD11" s="89"/>
      <c r="AE11" s="89">
        <f t="shared" si="9"/>
        <v>925.19780000000014</v>
      </c>
      <c r="AF11" s="89">
        <f>'Resumo Geral imposto cl'!AF11</f>
        <v>124.74849929588889</v>
      </c>
      <c r="AG11" s="89"/>
      <c r="AH11" s="89">
        <f>'Resumo Geral imposto cl'!AH11</f>
        <v>117.06515348349205</v>
      </c>
      <c r="AI11" s="89"/>
      <c r="AJ11" s="89">
        <f t="shared" si="10"/>
        <v>241.81365277938096</v>
      </c>
      <c r="AK11" s="90">
        <f t="shared" si="11"/>
        <v>911.15305272727278</v>
      </c>
      <c r="AL11" s="90">
        <f t="shared" si="12"/>
        <v>68.336478954545456</v>
      </c>
      <c r="AM11" s="91">
        <f t="shared" si="13"/>
        <v>45.557652636363635</v>
      </c>
      <c r="AN11" s="90">
        <f t="shared" si="14"/>
        <v>9.1115305272727269</v>
      </c>
      <c r="AO11" s="91">
        <f t="shared" si="15"/>
        <v>113.8941315909091</v>
      </c>
      <c r="AP11" s="90">
        <f t="shared" si="16"/>
        <v>364.46122109090908</v>
      </c>
      <c r="AQ11" s="91">
        <f t="shared" si="17"/>
        <v>136.67295790909091</v>
      </c>
      <c r="AR11" s="90">
        <f t="shared" si="18"/>
        <v>27.334591581818181</v>
      </c>
      <c r="AS11" s="90">
        <f t="shared" si="19"/>
        <v>1676.5216170181818</v>
      </c>
      <c r="AT11" s="89">
        <f t="shared" si="20"/>
        <v>379.64710530303029</v>
      </c>
      <c r="AU11" s="89">
        <f t="shared" si="21"/>
        <v>139.7101347515152</v>
      </c>
      <c r="AV11" s="89">
        <f t="shared" si="22"/>
        <v>519.35724005454551</v>
      </c>
      <c r="AW11" s="89">
        <f t="shared" si="23"/>
        <v>5.9056216380471378</v>
      </c>
      <c r="AX11" s="89">
        <f t="shared" si="24"/>
        <v>2.1732687628013472</v>
      </c>
      <c r="AY11" s="89">
        <f t="shared" si="25"/>
        <v>8.0788904008484845</v>
      </c>
      <c r="AZ11" s="89">
        <f t="shared" si="26"/>
        <v>22.862313528838737</v>
      </c>
      <c r="BA11" s="89">
        <f t="shared" si="27"/>
        <v>1.828985082307099</v>
      </c>
      <c r="BB11" s="89">
        <f t="shared" si="28"/>
        <v>0.9144925411535495</v>
      </c>
      <c r="BC11" s="89">
        <f t="shared" si="29"/>
        <v>15.945178422727276</v>
      </c>
      <c r="BD11" s="89">
        <f t="shared" si="30"/>
        <v>5.8678256595636391</v>
      </c>
      <c r="BE11" s="89">
        <f t="shared" si="31"/>
        <v>195.89790633636363</v>
      </c>
      <c r="BF11" s="89">
        <f t="shared" si="32"/>
        <v>7.5929421060606064</v>
      </c>
      <c r="BG11" s="89">
        <f t="shared" si="33"/>
        <v>250.90964367701454</v>
      </c>
      <c r="BH11" s="89">
        <f t="shared" si="34"/>
        <v>506.19614040404036</v>
      </c>
      <c r="BI11" s="89">
        <f t="shared" si="35"/>
        <v>63.274517550505045</v>
      </c>
      <c r="BJ11" s="89">
        <f t="shared" si="36"/>
        <v>38.40763215315657</v>
      </c>
      <c r="BK11" s="89">
        <f t="shared" si="37"/>
        <v>15.185884212121213</v>
      </c>
      <c r="BL11" s="89">
        <f t="shared" si="38"/>
        <v>0</v>
      </c>
      <c r="BM11" s="89">
        <f t="shared" si="39"/>
        <v>229.287616149695</v>
      </c>
      <c r="BN11" s="89">
        <f t="shared" si="40"/>
        <v>852.35179046951816</v>
      </c>
      <c r="BO11" s="89">
        <f t="shared" si="41"/>
        <v>3307.2191816201089</v>
      </c>
      <c r="BP11" s="89">
        <f t="shared" si="42"/>
        <v>3307.2191816201084</v>
      </c>
      <c r="BQ11" s="89">
        <f t="shared" si="43"/>
        <v>9029.9958980358533</v>
      </c>
      <c r="BR11" s="89">
        <f t="shared" si="44"/>
        <v>576.48619466824846</v>
      </c>
      <c r="BS11" s="92">
        <f>VLOOKUP(B11,'[1]ISS VIGILANCIA'!$A$1:$B$35,2,FALSE)*100</f>
        <v>3</v>
      </c>
      <c r="BT11" s="93">
        <f t="shared" si="45"/>
        <v>6.65</v>
      </c>
      <c r="BU11" s="94">
        <f t="shared" si="46"/>
        <v>3.2137118371719318</v>
      </c>
      <c r="BV11" s="95">
        <f t="shared" si="53"/>
        <v>290.19804707131811</v>
      </c>
      <c r="BW11" s="94">
        <f t="shared" si="47"/>
        <v>3.2137118371719318</v>
      </c>
      <c r="BX11" s="96">
        <f t="shared" si="54"/>
        <v>290.19804707131811</v>
      </c>
      <c r="BY11" s="94">
        <f t="shared" si="48"/>
        <v>0.69630423138725195</v>
      </c>
      <c r="BZ11" s="89">
        <f t="shared" si="55"/>
        <v>62.876243532118927</v>
      </c>
      <c r="CA11" s="89">
        <f t="shared" si="49"/>
        <v>691.53362291754206</v>
      </c>
      <c r="CB11" s="89">
        <f t="shared" si="50"/>
        <v>1911.2921552605458</v>
      </c>
      <c r="CC11" s="97">
        <f>CB11+BQ11</f>
        <v>10941.288053296399</v>
      </c>
      <c r="CD11" s="100"/>
    </row>
    <row r="12" spans="1:82" s="101" customFormat="1" ht="15" customHeight="1">
      <c r="A12" s="99" t="str">
        <f>[1]CCT!D18</f>
        <v>Sindesp - MG</v>
      </c>
      <c r="B12" s="99" t="str">
        <f>[1]CCT!C18</f>
        <v>Contagem</v>
      </c>
      <c r="C12" s="87">
        <f>[1]CCT!F18</f>
        <v>0</v>
      </c>
      <c r="D12" s="85">
        <f>[1]CCT!E18</f>
        <v>0</v>
      </c>
      <c r="E12" s="86">
        <f t="shared" si="0"/>
        <v>0</v>
      </c>
      <c r="F12" s="87">
        <f>[1]CCT!H18</f>
        <v>2</v>
      </c>
      <c r="G12" s="85">
        <f>[1]CCT!G18</f>
        <v>1602.86</v>
      </c>
      <c r="H12" s="86">
        <f t="shared" si="1"/>
        <v>3205.72</v>
      </c>
      <c r="I12" s="87">
        <f>[1]CCT!J18</f>
        <v>2</v>
      </c>
      <c r="J12" s="85">
        <f>[1]CCT!I18</f>
        <v>1602.86</v>
      </c>
      <c r="K12" s="86">
        <f t="shared" si="2"/>
        <v>3205.72</v>
      </c>
      <c r="L12" s="88">
        <f t="shared" si="3"/>
        <v>4</v>
      </c>
      <c r="M12" s="89">
        <f t="shared" si="4"/>
        <v>6411.44</v>
      </c>
      <c r="N12" s="90"/>
      <c r="O12" s="89">
        <f t="shared" si="5"/>
        <v>1923.4319999999998</v>
      </c>
      <c r="P12" s="89">
        <f t="shared" si="6"/>
        <v>822.1214654545455</v>
      </c>
      <c r="Q12" s="89"/>
      <c r="R12" s="90"/>
      <c r="S12" s="89">
        <f t="shared" si="7"/>
        <v>645.151812338843</v>
      </c>
      <c r="T12" s="89">
        <f t="shared" si="52"/>
        <v>189.42890909090912</v>
      </c>
      <c r="U12" s="89">
        <f t="shared" si="8"/>
        <v>9991.5741868842979</v>
      </c>
      <c r="V12" s="89">
        <f>VLOOKUP('Resumo Geral imposto cd'!A12,[1]PARÂMETRO!$B$2:$I$4,2,FALSE)*L12</f>
        <v>451.6</v>
      </c>
      <c r="W12" s="89">
        <f>(((VLOOKUP(A12,[1]PARÂMETRO!$B$2:$I$4,3,FALSE)*20)-(VLOOKUP(A12,[1]PARÂMETRO!$B$2:$I$4,3,FALSE)*20)*10%)*C12+((VLOOKUP(A12,[1]PARÂMETRO!$B$2:$IL$4,3,FALSE)*15.5)-(VLOOKUP(A12,[1]PARÂMETRO!$B$2:$I$4,3,FALSE)*15.5*10%))*F12+((VLOOKUP(A12,[1]PARÂMETRO!$B$2:$I$4,3,FALSE)*15.5)-(VLOOKUP(A12,[1]PARÂMETRO!$B$2:$I$4,3,FALSE)*15.5)*10%)*I12)</f>
        <v>892.24199999999996</v>
      </c>
      <c r="X12" s="89">
        <f>(VLOOKUP(B12,[1]PARÂMETRO!$B$9:$E$42,4,FALSE)*(2*20*C12))-(IF(E12*6%&lt;=(VLOOKUP(B12,[1]PARÂMETRO!$B$9:$E$42,4,FALSE)*(2*20*C12)),E12*6%,VLOOKUP(B12,[1]PARÂMETRO!$B$9:$E$42,4,FALSE)*(2*20*C12)))+(VLOOKUP(B12,[1]PARÂMETRO!$B$9:$E$42,4,FALSE)*(2*15.5*F12))-(IF(H12*6%&lt;=(VLOOKUP(B12,[1]PARÂMETRO!$B$9:$E$42,4,FALSE)*(2*15.5*F12)),H12*6%,VLOOKUP(B12,[1]PARÂMETRO!$B$9:$E$42,4,FALSE)*(2*15.5*F12)))+(VLOOKUP(B12,[1]PARÂMETRO!$B$9:$E$42,4,FALSE)*(2*15.5*I12))-(IF(K12*6%&lt;=(VLOOKUP(B12,[1]PARÂMETRO!$B$9:$E$42,4,FALSE)*(2*15.5*I12)),K12*6%,VLOOKUP(B12,[1]PARÂMETRO!$B$9:$E$42,4,FALSE)*(2*15.5*I12)))</f>
        <v>74.113600000000076</v>
      </c>
      <c r="Y12" s="89">
        <f>VLOOKUP(A12,[1]PARÂMETRO!$B$2:$I$4,4,FALSE)*L12</f>
        <v>364.32</v>
      </c>
      <c r="Z12" s="89">
        <f>VLOOKUP(A12,[1]PARÂMETRO!$B$2:$I$4,5,FALSE)*L12</f>
        <v>68.12</v>
      </c>
      <c r="AA12" s="89">
        <f>VLOOKUP(A12,[1]PARÂMETRO!$B$2:$I$4,6,FALSE)</f>
        <v>0</v>
      </c>
      <c r="AB12" s="89">
        <f>VLOOKUP($A12,[1]PARÂMETRO!$B$2:$I$4,7,FALSE)</f>
        <v>0</v>
      </c>
      <c r="AC12" s="89">
        <f>VLOOKUP($A12,[1]PARÂMETRO!$B$2:$I$4,8,FALSE)</f>
        <v>0</v>
      </c>
      <c r="AD12" s="89"/>
      <c r="AE12" s="89">
        <f t="shared" si="9"/>
        <v>1850.3956000000003</v>
      </c>
      <c r="AF12" s="89">
        <f>'Resumo Geral imposto cl'!AF12</f>
        <v>249.49699859177778</v>
      </c>
      <c r="AG12" s="89"/>
      <c r="AH12" s="89">
        <f>'Resumo Geral imposto cl'!AH12</f>
        <v>234.13030696698411</v>
      </c>
      <c r="AI12" s="89"/>
      <c r="AJ12" s="89">
        <f t="shared" si="10"/>
        <v>483.62730555876192</v>
      </c>
      <c r="AK12" s="90">
        <f t="shared" si="11"/>
        <v>1998.3148373768597</v>
      </c>
      <c r="AL12" s="90">
        <f t="shared" si="12"/>
        <v>149.87361280326445</v>
      </c>
      <c r="AM12" s="91">
        <f t="shared" si="13"/>
        <v>99.915741868842986</v>
      </c>
      <c r="AN12" s="90">
        <f t="shared" si="14"/>
        <v>19.983148373768596</v>
      </c>
      <c r="AO12" s="91">
        <f t="shared" si="15"/>
        <v>249.78935467210746</v>
      </c>
      <c r="AP12" s="90">
        <f t="shared" si="16"/>
        <v>799.32593495074389</v>
      </c>
      <c r="AQ12" s="91">
        <f t="shared" si="17"/>
        <v>299.7472256065289</v>
      </c>
      <c r="AR12" s="90">
        <f t="shared" si="18"/>
        <v>59.949445121305786</v>
      </c>
      <c r="AS12" s="90">
        <f t="shared" si="19"/>
        <v>3676.8993007734216</v>
      </c>
      <c r="AT12" s="89">
        <f t="shared" si="20"/>
        <v>832.63118224035816</v>
      </c>
      <c r="AU12" s="89">
        <f t="shared" si="21"/>
        <v>306.40827506445191</v>
      </c>
      <c r="AV12" s="89">
        <f t="shared" si="22"/>
        <v>1139.0394573048102</v>
      </c>
      <c r="AW12" s="89">
        <f t="shared" si="23"/>
        <v>12.952040612627794</v>
      </c>
      <c r="AX12" s="89">
        <f t="shared" si="24"/>
        <v>4.7663509454470292</v>
      </c>
      <c r="AY12" s="89">
        <f t="shared" si="25"/>
        <v>17.718391558074824</v>
      </c>
      <c r="AZ12" s="89">
        <f t="shared" si="26"/>
        <v>50.140972699034535</v>
      </c>
      <c r="BA12" s="89">
        <f t="shared" si="27"/>
        <v>4.0112778159227629</v>
      </c>
      <c r="BB12" s="89">
        <f t="shared" si="28"/>
        <v>2.0056389079613814</v>
      </c>
      <c r="BC12" s="89">
        <f t="shared" si="29"/>
        <v>34.970509654095046</v>
      </c>
      <c r="BD12" s="89">
        <f t="shared" si="30"/>
        <v>12.869147552706981</v>
      </c>
      <c r="BE12" s="89">
        <f t="shared" si="31"/>
        <v>429.63769003602476</v>
      </c>
      <c r="BF12" s="89">
        <f t="shared" si="32"/>
        <v>16.652623644807164</v>
      </c>
      <c r="BG12" s="89">
        <f t="shared" si="33"/>
        <v>550.28786031055256</v>
      </c>
      <c r="BH12" s="89">
        <f t="shared" si="34"/>
        <v>1110.1749096538108</v>
      </c>
      <c r="BI12" s="89">
        <f t="shared" si="35"/>
        <v>138.77186370672635</v>
      </c>
      <c r="BJ12" s="89">
        <f t="shared" si="36"/>
        <v>84.234521269982906</v>
      </c>
      <c r="BK12" s="89">
        <f t="shared" si="37"/>
        <v>33.305247289614329</v>
      </c>
      <c r="BL12" s="89">
        <f t="shared" si="38"/>
        <v>0</v>
      </c>
      <c r="BM12" s="89">
        <f t="shared" si="39"/>
        <v>502.86704742660959</v>
      </c>
      <c r="BN12" s="89">
        <f t="shared" si="40"/>
        <v>1869.353589346744</v>
      </c>
      <c r="BO12" s="89">
        <f t="shared" si="41"/>
        <v>7253.2985992936037</v>
      </c>
      <c r="BP12" s="89">
        <f t="shared" si="42"/>
        <v>7253.2985992936028</v>
      </c>
      <c r="BQ12" s="89">
        <f t="shared" si="43"/>
        <v>19578.895691736663</v>
      </c>
      <c r="BR12" s="89">
        <f t="shared" si="44"/>
        <v>1152.9723893364969</v>
      </c>
      <c r="BS12" s="92">
        <f>VLOOKUP(B12,'[1]ISS VIGILANCIA'!$A$1:$B$35,2,FALSE)*100</f>
        <v>3.5000000000000004</v>
      </c>
      <c r="BT12" s="93">
        <f t="shared" si="45"/>
        <v>7.15</v>
      </c>
      <c r="BU12" s="94">
        <f t="shared" si="46"/>
        <v>3.7695207323640298</v>
      </c>
      <c r="BV12" s="95">
        <f t="shared" si="53"/>
        <v>738.03053226794134</v>
      </c>
      <c r="BW12" s="94">
        <f t="shared" si="47"/>
        <v>3.2310177705977394</v>
      </c>
      <c r="BX12" s="96">
        <f t="shared" si="54"/>
        <v>632.59759908680678</v>
      </c>
      <c r="BY12" s="94">
        <f t="shared" si="48"/>
        <v>0.70005385029617695</v>
      </c>
      <c r="BZ12" s="89">
        <f t="shared" si="55"/>
        <v>137.06281313547481</v>
      </c>
      <c r="CA12" s="89">
        <f t="shared" si="49"/>
        <v>1383.0672458350841</v>
      </c>
      <c r="CB12" s="89">
        <f t="shared" si="50"/>
        <v>4043.7305796618039</v>
      </c>
      <c r="CC12" s="97">
        <f t="shared" si="51"/>
        <v>23622.626271398469</v>
      </c>
      <c r="CD12" s="100"/>
    </row>
    <row r="13" spans="1:82" s="101" customFormat="1" ht="15" customHeight="1">
      <c r="A13" s="99" t="str">
        <f>[1]CCT!D19</f>
        <v>Sindesp - MG</v>
      </c>
      <c r="B13" s="99" t="str">
        <f>[1]CCT!C19</f>
        <v>Formiga</v>
      </c>
      <c r="C13" s="87">
        <f>[1]CCT!F19</f>
        <v>1</v>
      </c>
      <c r="D13" s="85">
        <f>[1]CCT!E19</f>
        <v>1602.86</v>
      </c>
      <c r="E13" s="86">
        <f t="shared" si="0"/>
        <v>1602.86</v>
      </c>
      <c r="F13" s="87">
        <f>[1]CCT!H19</f>
        <v>0</v>
      </c>
      <c r="G13" s="85">
        <f>[1]CCT!G19</f>
        <v>0</v>
      </c>
      <c r="H13" s="86">
        <f t="shared" si="1"/>
        <v>0</v>
      </c>
      <c r="I13" s="87">
        <f>[1]CCT!J19</f>
        <v>0</v>
      </c>
      <c r="J13" s="85">
        <f>[1]CCT!I19</f>
        <v>0</v>
      </c>
      <c r="K13" s="86">
        <f t="shared" si="2"/>
        <v>0</v>
      </c>
      <c r="L13" s="88">
        <f t="shared" si="3"/>
        <v>1</v>
      </c>
      <c r="M13" s="89">
        <f t="shared" si="4"/>
        <v>1602.86</v>
      </c>
      <c r="N13" s="90"/>
      <c r="O13" s="89">
        <f t="shared" si="5"/>
        <v>480.85799999999995</v>
      </c>
      <c r="P13" s="89">
        <f t="shared" si="6"/>
        <v>0</v>
      </c>
      <c r="Q13" s="89"/>
      <c r="R13" s="90"/>
      <c r="S13" s="89">
        <f t="shared" si="7"/>
        <v>189.42890909090909</v>
      </c>
      <c r="T13" s="89">
        <f t="shared" si="52"/>
        <v>13.891453333333336</v>
      </c>
      <c r="U13" s="89">
        <f t="shared" si="8"/>
        <v>2287.0383624242422</v>
      </c>
      <c r="V13" s="89">
        <f>VLOOKUP('Resumo Geral imposto cd'!A13,[1]PARÂMETRO!$B$2:$I$4,2,FALSE)*L13</f>
        <v>112.9</v>
      </c>
      <c r="W13" s="89">
        <f>(((VLOOKUP(A13,[1]PARÂMETRO!$B$2:$I$4,3,FALSE)*20)-(VLOOKUP(A13,[1]PARÂMETRO!$B$2:$I$4,3,FALSE)*20)*10%)*C13+((VLOOKUP(A13,[1]PARÂMETRO!$B$2:$IL$4,3,FALSE)*15.5)-(VLOOKUP(A13,[1]PARÂMETRO!$B$2:$I$4,3,FALSE)*15.5*10%))*F13+((VLOOKUP(A13,[1]PARÂMETRO!$B$2:$I$4,3,FALSE)*15.5)-(VLOOKUP(A13,[1]PARÂMETRO!$B$2:$I$4,3,FALSE)*15.5)*10%)*I13)</f>
        <v>287.82</v>
      </c>
      <c r="X13" s="89">
        <f>(VLOOKUP(B13,[1]PARÂMETRO!$B$9:$E$42,4,FALSE)*(2*20*C13))-(IF(E13*6%&lt;=(VLOOKUP(B13,[1]PARÂMETRO!$B$9:$E$42,4,FALSE)*(2*20*C13)),E13*6%,VLOOKUP(B13,[1]PARÂMETRO!$B$9:$E$42,4,FALSE)*(2*20*C13)))+(VLOOKUP(B13,[1]PARÂMETRO!$B$9:$E$42,4,FALSE)*(2*15.5*F13))-(IF(H13*6%&lt;=(VLOOKUP(B13,[1]PARÂMETRO!$B$9:$E$42,4,FALSE)*(2*15.5*F13)),H13*6%,VLOOKUP(B13,[1]PARÂMETRO!$B$9:$E$42,4,FALSE)*(2*15.5*F13)))+(VLOOKUP(B13,[1]PARÂMETRO!$B$9:$E$42,4,FALSE)*(2*15.5*I13))-(IF(K13*6%&lt;=(VLOOKUP(B13,[1]PARÂMETRO!$B$9:$E$42,4,FALSE)*(2*15.5*I13)),K13*6%,VLOOKUP(B13,[1]PARÂMETRO!$B$9:$E$42,4,FALSE)*(2*15.5*I13)))</f>
        <v>51.828400000000016</v>
      </c>
      <c r="Y13" s="89">
        <f>VLOOKUP(A13,[1]PARÂMETRO!$B$2:$I$4,4,FALSE)*L13</f>
        <v>91.08</v>
      </c>
      <c r="Z13" s="89">
        <f>VLOOKUP(A13,[1]PARÂMETRO!$B$2:$I$4,5,FALSE)*L13</f>
        <v>17.03</v>
      </c>
      <c r="AA13" s="89">
        <f>VLOOKUP(A13,[1]PARÂMETRO!$B$2:$I$4,6,FALSE)</f>
        <v>0</v>
      </c>
      <c r="AB13" s="89">
        <f>VLOOKUP($A13,[1]PARÂMETRO!$B$2:$I$4,7,FALSE)</f>
        <v>0</v>
      </c>
      <c r="AC13" s="89">
        <f>VLOOKUP($A13,[1]PARÂMETRO!$B$2:$I$4,8,FALSE)</f>
        <v>0</v>
      </c>
      <c r="AD13" s="89"/>
      <c r="AE13" s="89">
        <f t="shared" si="9"/>
        <v>560.65840000000003</v>
      </c>
      <c r="AF13" s="89">
        <f>'Resumo Geral imposto cl'!AF13</f>
        <v>62.374249647944445</v>
      </c>
      <c r="AG13" s="89"/>
      <c r="AH13" s="89">
        <f>'Resumo Geral imposto cl'!AH13</f>
        <v>58.532576741746027</v>
      </c>
      <c r="AI13" s="89"/>
      <c r="AJ13" s="89">
        <f t="shared" si="10"/>
        <v>120.90682638969048</v>
      </c>
      <c r="AK13" s="90">
        <f t="shared" si="11"/>
        <v>457.40767248484849</v>
      </c>
      <c r="AL13" s="90">
        <f t="shared" si="12"/>
        <v>34.305575436363632</v>
      </c>
      <c r="AM13" s="91">
        <f t="shared" si="13"/>
        <v>22.870383624242422</v>
      </c>
      <c r="AN13" s="90">
        <f t="shared" si="14"/>
        <v>4.5740767248484842</v>
      </c>
      <c r="AO13" s="91">
        <f t="shared" si="15"/>
        <v>57.175959060606061</v>
      </c>
      <c r="AP13" s="90">
        <f t="shared" si="16"/>
        <v>182.96306899393937</v>
      </c>
      <c r="AQ13" s="91">
        <f t="shared" si="17"/>
        <v>68.611150872727265</v>
      </c>
      <c r="AR13" s="90">
        <f t="shared" si="18"/>
        <v>13.722230174545453</v>
      </c>
      <c r="AS13" s="90">
        <f t="shared" si="19"/>
        <v>841.63011737212116</v>
      </c>
      <c r="AT13" s="89">
        <f t="shared" si="20"/>
        <v>190.58653020202019</v>
      </c>
      <c r="AU13" s="89">
        <f t="shared" si="21"/>
        <v>70.135843114343444</v>
      </c>
      <c r="AV13" s="89">
        <f t="shared" si="22"/>
        <v>260.72237331636364</v>
      </c>
      <c r="AW13" s="89">
        <f t="shared" si="23"/>
        <v>2.9646793586980915</v>
      </c>
      <c r="AX13" s="89">
        <f t="shared" si="24"/>
        <v>1.0910020040008981</v>
      </c>
      <c r="AY13" s="89">
        <f t="shared" si="25"/>
        <v>4.0556813626989898</v>
      </c>
      <c r="AZ13" s="89">
        <f t="shared" si="26"/>
        <v>11.477103201864711</v>
      </c>
      <c r="BA13" s="89">
        <f t="shared" si="27"/>
        <v>0.91816825614917696</v>
      </c>
      <c r="BB13" s="89">
        <f t="shared" si="28"/>
        <v>0.45908412807458848</v>
      </c>
      <c r="BC13" s="89">
        <f t="shared" si="29"/>
        <v>8.0046342684848497</v>
      </c>
      <c r="BD13" s="89">
        <f t="shared" si="30"/>
        <v>2.9457054108024252</v>
      </c>
      <c r="BE13" s="89">
        <f t="shared" si="31"/>
        <v>98.342649584242409</v>
      </c>
      <c r="BF13" s="89">
        <f t="shared" si="32"/>
        <v>3.8117306040404038</v>
      </c>
      <c r="BG13" s="89">
        <f t="shared" si="33"/>
        <v>125.95907545365856</v>
      </c>
      <c r="BH13" s="89">
        <f t="shared" si="34"/>
        <v>254.11537360269358</v>
      </c>
      <c r="BI13" s="89">
        <f t="shared" si="35"/>
        <v>31.764421700336698</v>
      </c>
      <c r="BJ13" s="89">
        <f t="shared" si="36"/>
        <v>19.281003972104376</v>
      </c>
      <c r="BK13" s="89">
        <f t="shared" si="37"/>
        <v>7.6234612080808075</v>
      </c>
      <c r="BL13" s="89">
        <f t="shared" si="38"/>
        <v>0</v>
      </c>
      <c r="BM13" s="89">
        <f t="shared" si="39"/>
        <v>115.10460785782331</v>
      </c>
      <c r="BN13" s="89">
        <f t="shared" si="40"/>
        <v>427.8888683410388</v>
      </c>
      <c r="BO13" s="89">
        <f t="shared" si="41"/>
        <v>1660.2561158458811</v>
      </c>
      <c r="BP13" s="89">
        <f t="shared" si="42"/>
        <v>1660.2561158458811</v>
      </c>
      <c r="BQ13" s="89">
        <f t="shared" si="43"/>
        <v>4628.8597046598134</v>
      </c>
      <c r="BR13" s="89">
        <f t="shared" si="44"/>
        <v>288.24309733412423</v>
      </c>
      <c r="BS13" s="92">
        <f>VLOOKUP(B13,'[1]ISS VIGILANCIA'!$A$1:$B$35,2,FALSE)*100</f>
        <v>2</v>
      </c>
      <c r="BT13" s="93">
        <f t="shared" si="45"/>
        <v>5.65</v>
      </c>
      <c r="BU13" s="94">
        <f t="shared" si="46"/>
        <v>2.1197668256491848</v>
      </c>
      <c r="BV13" s="95">
        <f t="shared" si="53"/>
        <v>98.121032425221571</v>
      </c>
      <c r="BW13" s="94">
        <f t="shared" si="47"/>
        <v>3.1796502384737768</v>
      </c>
      <c r="BX13" s="96">
        <f t="shared" si="54"/>
        <v>147.18154863783232</v>
      </c>
      <c r="BY13" s="94">
        <f t="shared" si="48"/>
        <v>0.68892421833598505</v>
      </c>
      <c r="BZ13" s="89">
        <f t="shared" si="55"/>
        <v>31.889335538197006</v>
      </c>
      <c r="CA13" s="89">
        <f t="shared" si="49"/>
        <v>345.76681145877103</v>
      </c>
      <c r="CB13" s="89">
        <f t="shared" si="50"/>
        <v>911.20182539414611</v>
      </c>
      <c r="CC13" s="97">
        <f t="shared" si="51"/>
        <v>5540.0615300539594</v>
      </c>
      <c r="CD13" s="100"/>
    </row>
    <row r="14" spans="1:82" s="101" customFormat="1" ht="15" customHeight="1">
      <c r="A14" s="83" t="str">
        <f>[1]CCT!D20</f>
        <v>Sindesp - MG</v>
      </c>
      <c r="B14" s="83" t="str">
        <f>[1]CCT!C20</f>
        <v>Governador Valadares</v>
      </c>
      <c r="C14" s="87">
        <f>[1]CCT!F20</f>
        <v>1</v>
      </c>
      <c r="D14" s="85">
        <f>[1]CCT!E20</f>
        <v>1602.86</v>
      </c>
      <c r="E14" s="86">
        <f t="shared" si="0"/>
        <v>1602.86</v>
      </c>
      <c r="F14" s="87">
        <f>[1]CCT!H20</f>
        <v>2</v>
      </c>
      <c r="G14" s="85">
        <f>[1]CCT!G20</f>
        <v>1602.86</v>
      </c>
      <c r="H14" s="86">
        <f t="shared" si="1"/>
        <v>3205.72</v>
      </c>
      <c r="I14" s="87">
        <f>[1]CCT!J20</f>
        <v>0</v>
      </c>
      <c r="J14" s="85">
        <f>[1]CCT!I20</f>
        <v>0</v>
      </c>
      <c r="K14" s="86">
        <f t="shared" si="2"/>
        <v>0</v>
      </c>
      <c r="L14" s="88">
        <f t="shared" si="3"/>
        <v>3</v>
      </c>
      <c r="M14" s="89">
        <f>K14+H14+E14</f>
        <v>4808.58</v>
      </c>
      <c r="N14" s="90"/>
      <c r="O14" s="89">
        <f t="shared" si="5"/>
        <v>1442.5739999999998</v>
      </c>
      <c r="P14" s="89">
        <f t="shared" si="6"/>
        <v>0</v>
      </c>
      <c r="Q14" s="89"/>
      <c r="R14" s="90"/>
      <c r="S14" s="89">
        <f t="shared" si="7"/>
        <v>483.04371818181818</v>
      </c>
      <c r="T14" s="89">
        <f t="shared" si="52"/>
        <v>108.60590787878789</v>
      </c>
      <c r="U14" s="89">
        <f t="shared" si="8"/>
        <v>6842.803626060605</v>
      </c>
      <c r="V14" s="89">
        <f>VLOOKUP('Resumo Geral imposto cd'!A14,[1]PARÂMETRO!$B$2:$I$4,2,FALSE)*L14</f>
        <v>338.70000000000005</v>
      </c>
      <c r="W14" s="89">
        <f>(((VLOOKUP(A14,[1]PARÂMETRO!$B$2:$I$4,3,FALSE)*20)-(VLOOKUP(A14,[1]PARÂMETRO!$B$2:$I$4,3,FALSE)*20)*10%)*C14+((VLOOKUP(A14,[1]PARÂMETRO!$B$2:$IL$4,3,FALSE)*15.5)-(VLOOKUP(A14,[1]PARÂMETRO!$B$2:$I$4,3,FALSE)*15.5*10%))*F14+((VLOOKUP(A14,[1]PARÂMETRO!$B$2:$I$4,3,FALSE)*15.5)-(VLOOKUP(A14,[1]PARÂMETRO!$B$2:$I$4,3,FALSE)*15.5)*10%)*I14)</f>
        <v>733.94100000000003</v>
      </c>
      <c r="X14" s="89">
        <f>(VLOOKUP(B14,[1]PARÂMETRO!$B$9:$E$42,4,FALSE)*(2*20*C14))-(IF(E14*6%&lt;=(VLOOKUP(B14,[1]PARÂMETRO!$B$9:$E$42,4,FALSE)*(2*20*C14)),E14*6%,VLOOKUP(B14,[1]PARÂMETRO!$B$9:$E$42,4,FALSE)*(2*20*C14)))+(VLOOKUP(B14,[1]PARÂMETRO!$B$9:$E$42,4,FALSE)*(2*15.5*F14))-(IF(H14*6%&lt;=(VLOOKUP(B14,[1]PARÂMETRO!$B$9:$E$42,4,FALSE)*(2*15.5*F14)),H14*6%,VLOOKUP(B14,[1]PARÂMETRO!$B$9:$E$42,4,FALSE)*(2*15.5*F14)))+(VLOOKUP(B14,[1]PARÂMETRO!$B$9:$E$42,4,FALSE)*(2*15.5*I14))-(IF(K14*6%&lt;=(VLOOKUP(B14,[1]PARÂMETRO!$B$9:$E$42,4,FALSE)*(2*15.5*I14)),K14*6%,VLOOKUP(B14,[1]PARÂMETRO!$B$9:$E$42,4,FALSE)*(2*15.5*I14)))</f>
        <v>88.885200000000054</v>
      </c>
      <c r="Y14" s="89">
        <f>VLOOKUP(A14,[1]PARÂMETRO!$B$2:$I$4,4,FALSE)*L14</f>
        <v>273.24</v>
      </c>
      <c r="Z14" s="89">
        <f>VLOOKUP(A14,[1]PARÂMETRO!$B$2:$I$4,5,FALSE)*L14</f>
        <v>51.09</v>
      </c>
      <c r="AA14" s="89">
        <f>VLOOKUP(A14,[1]PARÂMETRO!$B$2:$I$4,6,FALSE)</f>
        <v>0</v>
      </c>
      <c r="AB14" s="89">
        <f>VLOOKUP($A14,[1]PARÂMETRO!$B$2:$I$4,7,FALSE)</f>
        <v>0</v>
      </c>
      <c r="AC14" s="89">
        <f>VLOOKUP($A14,[1]PARÂMETRO!$B$2:$I$4,8,FALSE)</f>
        <v>0</v>
      </c>
      <c r="AD14" s="89"/>
      <c r="AE14" s="89">
        <f t="shared" si="9"/>
        <v>1485.8562000000002</v>
      </c>
      <c r="AF14" s="89">
        <f>'Resumo Geral imposto cl'!AF14</f>
        <v>187.12274894383333</v>
      </c>
      <c r="AG14" s="89"/>
      <c r="AH14" s="89">
        <f>'Resumo Geral imposto cl'!AH14</f>
        <v>175.59773022523808</v>
      </c>
      <c r="AI14" s="89"/>
      <c r="AJ14" s="89">
        <f t="shared" si="10"/>
        <v>362.72047916907138</v>
      </c>
      <c r="AK14" s="90">
        <f t="shared" si="11"/>
        <v>1368.560725212121</v>
      </c>
      <c r="AL14" s="90">
        <f t="shared" si="12"/>
        <v>102.64205439090907</v>
      </c>
      <c r="AM14" s="91">
        <f t="shared" si="13"/>
        <v>68.428036260606049</v>
      </c>
      <c r="AN14" s="90">
        <f t="shared" si="14"/>
        <v>13.68560725212121</v>
      </c>
      <c r="AO14" s="91">
        <f t="shared" si="15"/>
        <v>171.07009065151513</v>
      </c>
      <c r="AP14" s="90">
        <f t="shared" si="16"/>
        <v>547.42429008484839</v>
      </c>
      <c r="AQ14" s="91">
        <f t="shared" si="17"/>
        <v>205.28410878181813</v>
      </c>
      <c r="AR14" s="90">
        <f t="shared" si="18"/>
        <v>41.056821756363632</v>
      </c>
      <c r="AS14" s="90">
        <f t="shared" si="19"/>
        <v>2518.1517343903029</v>
      </c>
      <c r="AT14" s="89">
        <f t="shared" si="20"/>
        <v>570.23363550505042</v>
      </c>
      <c r="AU14" s="89">
        <f t="shared" si="21"/>
        <v>209.8459778658586</v>
      </c>
      <c r="AV14" s="89">
        <f t="shared" si="22"/>
        <v>780.07961337090899</v>
      </c>
      <c r="AW14" s="89">
        <f t="shared" si="23"/>
        <v>8.8703009967452289</v>
      </c>
      <c r="AX14" s="89">
        <f t="shared" si="24"/>
        <v>3.264270766802245</v>
      </c>
      <c r="AY14" s="89">
        <f t="shared" si="25"/>
        <v>12.134571763547473</v>
      </c>
      <c r="AZ14" s="89">
        <f t="shared" si="26"/>
        <v>34.339416730703441</v>
      </c>
      <c r="BA14" s="89">
        <f t="shared" si="27"/>
        <v>2.7471533384562754</v>
      </c>
      <c r="BB14" s="89">
        <f t="shared" si="28"/>
        <v>1.3735766692281377</v>
      </c>
      <c r="BC14" s="89">
        <f t="shared" si="29"/>
        <v>23.94981269121212</v>
      </c>
      <c r="BD14" s="89">
        <f t="shared" si="30"/>
        <v>8.8135310703660625</v>
      </c>
      <c r="BE14" s="89">
        <f t="shared" si="31"/>
        <v>294.24055592060597</v>
      </c>
      <c r="BF14" s="89">
        <f t="shared" si="32"/>
        <v>11.404672710101009</v>
      </c>
      <c r="BG14" s="89">
        <f t="shared" si="33"/>
        <v>376.86871913067301</v>
      </c>
      <c r="BH14" s="89">
        <f t="shared" si="34"/>
        <v>760.31151400673389</v>
      </c>
      <c r="BI14" s="89">
        <f t="shared" si="35"/>
        <v>95.038939250841736</v>
      </c>
      <c r="BJ14" s="89">
        <f t="shared" si="36"/>
        <v>57.688636125260935</v>
      </c>
      <c r="BK14" s="89">
        <f t="shared" si="37"/>
        <v>22.809345420202018</v>
      </c>
      <c r="BL14" s="89">
        <f t="shared" si="38"/>
        <v>0</v>
      </c>
      <c r="BM14" s="89">
        <f t="shared" si="39"/>
        <v>344.39222400751828</v>
      </c>
      <c r="BN14" s="89">
        <f t="shared" si="40"/>
        <v>1280.2406588105569</v>
      </c>
      <c r="BO14" s="89">
        <f t="shared" si="41"/>
        <v>4967.4752974659896</v>
      </c>
      <c r="BP14" s="89">
        <f t="shared" si="42"/>
        <v>4967.4752974659896</v>
      </c>
      <c r="BQ14" s="89">
        <f t="shared" si="43"/>
        <v>13658.855602695665</v>
      </c>
      <c r="BR14" s="89">
        <f t="shared" si="44"/>
        <v>864.72929200237263</v>
      </c>
      <c r="BS14" s="92">
        <f>VLOOKUP(B14,'[1]ISS VIGILANCIA'!$A$1:$B$35,2,FALSE)*100</f>
        <v>5</v>
      </c>
      <c r="BT14" s="93">
        <f t="shared" si="45"/>
        <v>8.65</v>
      </c>
      <c r="BU14" s="94">
        <f t="shared" si="46"/>
        <v>5.473453749315822</v>
      </c>
      <c r="BV14" s="95">
        <f t="shared" si="53"/>
        <v>747.61114409938</v>
      </c>
      <c r="BW14" s="94">
        <f t="shared" si="47"/>
        <v>3.2840722495894927</v>
      </c>
      <c r="BX14" s="96">
        <f t="shared" si="54"/>
        <v>448.56668645962799</v>
      </c>
      <c r="BY14" s="94">
        <f t="shared" si="48"/>
        <v>0.71154898741105688</v>
      </c>
      <c r="BZ14" s="89">
        <f t="shared" si="55"/>
        <v>97.189448732919402</v>
      </c>
      <c r="CA14" s="89">
        <f t="shared" si="49"/>
        <v>1037.3004343763132</v>
      </c>
      <c r="CB14" s="89">
        <f t="shared" si="50"/>
        <v>3195.3970056706135</v>
      </c>
      <c r="CC14" s="97">
        <f t="shared" si="51"/>
        <v>16854.252608366278</v>
      </c>
      <c r="CD14" s="100"/>
    </row>
    <row r="15" spans="1:82" s="101" customFormat="1" ht="15" customHeight="1">
      <c r="A15" s="83" t="str">
        <f>[1]CCT!D21</f>
        <v>Sindesp - MG</v>
      </c>
      <c r="B15" s="83" t="str">
        <f>[1]CCT!C21</f>
        <v>Igarapé</v>
      </c>
      <c r="C15" s="87">
        <f>[1]CCT!F21</f>
        <v>1</v>
      </c>
      <c r="D15" s="85">
        <f>[1]CCT!E21</f>
        <v>1602.86</v>
      </c>
      <c r="E15" s="86">
        <f t="shared" si="0"/>
        <v>1602.86</v>
      </c>
      <c r="F15" s="87">
        <f>[1]CCT!H21</f>
        <v>0</v>
      </c>
      <c r="G15" s="85">
        <f>[1]CCT!G21</f>
        <v>0</v>
      </c>
      <c r="H15" s="86">
        <f t="shared" si="1"/>
        <v>0</v>
      </c>
      <c r="I15" s="87">
        <f>[1]CCT!J21</f>
        <v>0</v>
      </c>
      <c r="J15" s="85">
        <f>[1]CCT!I21</f>
        <v>0</v>
      </c>
      <c r="K15" s="86">
        <f t="shared" si="2"/>
        <v>0</v>
      </c>
      <c r="L15" s="88">
        <f t="shared" si="3"/>
        <v>1</v>
      </c>
      <c r="M15" s="89">
        <f t="shared" si="4"/>
        <v>1602.86</v>
      </c>
      <c r="N15" s="90"/>
      <c r="O15" s="89">
        <f t="shared" si="5"/>
        <v>480.85799999999995</v>
      </c>
      <c r="P15" s="89">
        <f t="shared" si="6"/>
        <v>0</v>
      </c>
      <c r="Q15" s="89"/>
      <c r="R15" s="90"/>
      <c r="S15" s="89">
        <f t="shared" si="7"/>
        <v>189.42890909090909</v>
      </c>
      <c r="T15" s="89">
        <f t="shared" si="52"/>
        <v>13.891453333333336</v>
      </c>
      <c r="U15" s="89">
        <f t="shared" si="8"/>
        <v>2287.0383624242422</v>
      </c>
      <c r="V15" s="89">
        <f>VLOOKUP('Resumo Geral imposto cd'!A15,[1]PARÂMETRO!$B$2:$I$4,2,FALSE)*L15</f>
        <v>112.9</v>
      </c>
      <c r="W15" s="89">
        <f>(((VLOOKUP(A15,[1]PARÂMETRO!$B$2:$I$4,3,FALSE)*20)-(VLOOKUP(A15,[1]PARÂMETRO!$B$2:$I$4,3,FALSE)*20)*10%)*C15+((VLOOKUP(A15,[1]PARÂMETRO!$B$2:$IL$4,3,FALSE)*15.5)-(VLOOKUP(A15,[1]PARÂMETRO!$B$2:$I$4,3,FALSE)*15.5*10%))*F15+((VLOOKUP(A15,[1]PARÂMETRO!$B$2:$I$4,3,FALSE)*15.5)-(VLOOKUP(A15,[1]PARÂMETRO!$B$2:$I$4,3,FALSE)*15.5)*10%)*I15)</f>
        <v>287.82</v>
      </c>
      <c r="X15" s="89">
        <f>(VLOOKUP(B15,[1]PARÂMETRO!$B$9:$E$42,4,FALSE)*(2*20*C15))-(IF(E15*6%&lt;=(VLOOKUP(B15,[1]PARÂMETRO!$B$9:$E$42,4,FALSE)*(2*20*C15)),E15*6%,VLOOKUP(B15,[1]PARÂMETRO!$B$9:$E$42,4,FALSE)*(2*20*C15)))+(VLOOKUP(B15,[1]PARÂMETRO!$B$9:$E$42,4,FALSE)*(2*15.5*F15))-(IF(H15*6%&lt;=(VLOOKUP(B15,[1]PARÂMETRO!$B$9:$E$42,4,FALSE)*(2*15.5*F15)),H15*6%,VLOOKUP(B15,[1]PARÂMETRO!$B$9:$E$42,4,FALSE)*(2*15.5*F15)))+(VLOOKUP(B15,[1]PARÂMETRO!$B$9:$E$42,4,FALSE)*(2*15.5*I15))-(IF(K15*6%&lt;=(VLOOKUP(B15,[1]PARÂMETRO!$B$9:$E$42,4,FALSE)*(2*15.5*I15)),K15*6%,VLOOKUP(B15,[1]PARÂMETRO!$B$9:$E$42,4,FALSE)*(2*15.5*I15)))</f>
        <v>51.828400000000016</v>
      </c>
      <c r="Y15" s="89">
        <f>VLOOKUP(A15,[1]PARÂMETRO!$B$2:$I$4,4,FALSE)*L15</f>
        <v>91.08</v>
      </c>
      <c r="Z15" s="89">
        <f>VLOOKUP(A15,[1]PARÂMETRO!$B$2:$I$4,5,FALSE)*L15</f>
        <v>17.03</v>
      </c>
      <c r="AA15" s="89">
        <f>VLOOKUP(A15,[1]PARÂMETRO!$B$2:$I$4,6,FALSE)</f>
        <v>0</v>
      </c>
      <c r="AB15" s="89">
        <f>VLOOKUP($A15,[1]PARÂMETRO!$B$2:$I$4,7,FALSE)</f>
        <v>0</v>
      </c>
      <c r="AC15" s="89">
        <f>VLOOKUP($A15,[1]PARÂMETRO!$B$2:$I$4,8,FALSE)</f>
        <v>0</v>
      </c>
      <c r="AD15" s="89"/>
      <c r="AE15" s="89">
        <f t="shared" si="9"/>
        <v>560.65840000000003</v>
      </c>
      <c r="AF15" s="89">
        <f>'Resumo Geral imposto cl'!AF15</f>
        <v>62.374249647944445</v>
      </c>
      <c r="AG15" s="89"/>
      <c r="AH15" s="89">
        <f>'Resumo Geral imposto cl'!AH15</f>
        <v>58.532576741746027</v>
      </c>
      <c r="AI15" s="89"/>
      <c r="AJ15" s="89">
        <f t="shared" si="10"/>
        <v>120.90682638969048</v>
      </c>
      <c r="AK15" s="90">
        <f t="shared" si="11"/>
        <v>457.40767248484849</v>
      </c>
      <c r="AL15" s="90">
        <f t="shared" si="12"/>
        <v>34.305575436363632</v>
      </c>
      <c r="AM15" s="91">
        <f t="shared" si="13"/>
        <v>22.870383624242422</v>
      </c>
      <c r="AN15" s="90">
        <f t="shared" si="14"/>
        <v>4.5740767248484842</v>
      </c>
      <c r="AO15" s="91">
        <f t="shared" si="15"/>
        <v>57.175959060606061</v>
      </c>
      <c r="AP15" s="90">
        <f t="shared" si="16"/>
        <v>182.96306899393937</v>
      </c>
      <c r="AQ15" s="91">
        <f t="shared" si="17"/>
        <v>68.611150872727265</v>
      </c>
      <c r="AR15" s="90">
        <f t="shared" si="18"/>
        <v>13.722230174545453</v>
      </c>
      <c r="AS15" s="90">
        <f t="shared" si="19"/>
        <v>841.63011737212116</v>
      </c>
      <c r="AT15" s="89">
        <f t="shared" si="20"/>
        <v>190.58653020202019</v>
      </c>
      <c r="AU15" s="89">
        <f t="shared" si="21"/>
        <v>70.135843114343444</v>
      </c>
      <c r="AV15" s="89">
        <f t="shared" si="22"/>
        <v>260.72237331636364</v>
      </c>
      <c r="AW15" s="89">
        <f t="shared" si="23"/>
        <v>2.9646793586980915</v>
      </c>
      <c r="AX15" s="89">
        <f t="shared" si="24"/>
        <v>1.0910020040008981</v>
      </c>
      <c r="AY15" s="89">
        <f t="shared" si="25"/>
        <v>4.0556813626989898</v>
      </c>
      <c r="AZ15" s="89">
        <f t="shared" si="26"/>
        <v>11.477103201864711</v>
      </c>
      <c r="BA15" s="89">
        <f t="shared" si="27"/>
        <v>0.91816825614917696</v>
      </c>
      <c r="BB15" s="89">
        <f t="shared" si="28"/>
        <v>0.45908412807458848</v>
      </c>
      <c r="BC15" s="89">
        <f t="shared" si="29"/>
        <v>8.0046342684848497</v>
      </c>
      <c r="BD15" s="89">
        <f t="shared" si="30"/>
        <v>2.9457054108024252</v>
      </c>
      <c r="BE15" s="89">
        <f t="shared" si="31"/>
        <v>98.342649584242409</v>
      </c>
      <c r="BF15" s="89">
        <f t="shared" si="32"/>
        <v>3.8117306040404038</v>
      </c>
      <c r="BG15" s="89">
        <f t="shared" si="33"/>
        <v>125.95907545365856</v>
      </c>
      <c r="BH15" s="89">
        <f t="shared" si="34"/>
        <v>254.11537360269358</v>
      </c>
      <c r="BI15" s="89">
        <f t="shared" si="35"/>
        <v>31.764421700336698</v>
      </c>
      <c r="BJ15" s="89">
        <f t="shared" si="36"/>
        <v>19.281003972104376</v>
      </c>
      <c r="BK15" s="89">
        <f t="shared" si="37"/>
        <v>7.6234612080808075</v>
      </c>
      <c r="BL15" s="89">
        <f t="shared" si="38"/>
        <v>0</v>
      </c>
      <c r="BM15" s="89">
        <f t="shared" si="39"/>
        <v>115.10460785782331</v>
      </c>
      <c r="BN15" s="89">
        <f t="shared" si="40"/>
        <v>427.8888683410388</v>
      </c>
      <c r="BO15" s="89">
        <f t="shared" si="41"/>
        <v>1660.2561158458811</v>
      </c>
      <c r="BP15" s="89">
        <f t="shared" si="42"/>
        <v>1660.2561158458811</v>
      </c>
      <c r="BQ15" s="89">
        <f t="shared" si="43"/>
        <v>4628.8597046598134</v>
      </c>
      <c r="BR15" s="89">
        <f t="shared" si="44"/>
        <v>288.24309733412423</v>
      </c>
      <c r="BS15" s="92">
        <f>VLOOKUP(B15,'[1]ISS VIGILANCIA'!$A$1:$B$35,2,FALSE)*100</f>
        <v>5</v>
      </c>
      <c r="BT15" s="93">
        <f t="shared" si="45"/>
        <v>8.65</v>
      </c>
      <c r="BU15" s="94">
        <f t="shared" si="46"/>
        <v>5.473453749315822</v>
      </c>
      <c r="BV15" s="95">
        <f t="shared" si="53"/>
        <v>253.35849505527185</v>
      </c>
      <c r="BW15" s="94">
        <f t="shared" si="47"/>
        <v>3.2840722495894927</v>
      </c>
      <c r="BX15" s="96">
        <f t="shared" si="54"/>
        <v>152.01509703316307</v>
      </c>
      <c r="BY15" s="94">
        <f t="shared" si="48"/>
        <v>0.71154898741105688</v>
      </c>
      <c r="BZ15" s="89">
        <f t="shared" si="55"/>
        <v>32.936604357185338</v>
      </c>
      <c r="CA15" s="89">
        <f t="shared" si="49"/>
        <v>345.76681145877103</v>
      </c>
      <c r="CB15" s="89">
        <f t="shared" si="50"/>
        <v>1072.3201052385157</v>
      </c>
      <c r="CC15" s="97">
        <f t="shared" si="51"/>
        <v>5701.179809898329</v>
      </c>
      <c r="CD15" s="100"/>
    </row>
    <row r="16" spans="1:82" s="101" customFormat="1" ht="15" customHeight="1">
      <c r="A16" s="83" t="str">
        <f>[1]CCT!D22</f>
        <v>Sindesp - MG</v>
      </c>
      <c r="B16" s="83" t="str">
        <f>[1]CCT!C22</f>
        <v>Ipatinga</v>
      </c>
      <c r="C16" s="87">
        <f>[1]CCT!F22</f>
        <v>1</v>
      </c>
      <c r="D16" s="85">
        <f>[1]CCT!E22</f>
        <v>1602.86</v>
      </c>
      <c r="E16" s="86">
        <f t="shared" si="0"/>
        <v>1602.86</v>
      </c>
      <c r="F16" s="87">
        <f>[1]CCT!H22</f>
        <v>0</v>
      </c>
      <c r="G16" s="85">
        <f>[1]CCT!G22</f>
        <v>0</v>
      </c>
      <c r="H16" s="86">
        <f t="shared" si="1"/>
        <v>0</v>
      </c>
      <c r="I16" s="87">
        <f>[1]CCT!J22</f>
        <v>0</v>
      </c>
      <c r="J16" s="85">
        <f>[1]CCT!I22</f>
        <v>0</v>
      </c>
      <c r="K16" s="86">
        <f t="shared" si="2"/>
        <v>0</v>
      </c>
      <c r="L16" s="88">
        <f t="shared" si="3"/>
        <v>1</v>
      </c>
      <c r="M16" s="89">
        <f t="shared" si="4"/>
        <v>1602.86</v>
      </c>
      <c r="N16" s="90"/>
      <c r="O16" s="89">
        <f t="shared" si="5"/>
        <v>480.85799999999995</v>
      </c>
      <c r="P16" s="89">
        <f t="shared" si="6"/>
        <v>0</v>
      </c>
      <c r="Q16" s="89"/>
      <c r="R16" s="90"/>
      <c r="S16" s="89">
        <f t="shared" si="7"/>
        <v>189.42890909090909</v>
      </c>
      <c r="T16" s="89">
        <f t="shared" si="52"/>
        <v>13.891453333333336</v>
      </c>
      <c r="U16" s="89">
        <f t="shared" si="8"/>
        <v>2287.0383624242422</v>
      </c>
      <c r="V16" s="89">
        <f>VLOOKUP('Resumo Geral imposto cd'!A16,[1]PARÂMETRO!$B$2:$I$4,2,FALSE)*L16</f>
        <v>112.9</v>
      </c>
      <c r="W16" s="89">
        <f>(((VLOOKUP(A16,[1]PARÂMETRO!$B$2:$I$4,3,FALSE)*20)-(VLOOKUP(A16,[1]PARÂMETRO!$B$2:$I$4,3,FALSE)*20)*10%)*C16+((VLOOKUP(A16,[1]PARÂMETRO!$B$2:$IL$4,3,FALSE)*15.5)-(VLOOKUP(A16,[1]PARÂMETRO!$B$2:$I$4,3,FALSE)*15.5*10%))*F16+((VLOOKUP(A16,[1]PARÂMETRO!$B$2:$I$4,3,FALSE)*15.5)-(VLOOKUP(A16,[1]PARÂMETRO!$B$2:$I$4,3,FALSE)*15.5)*10%)*I16)</f>
        <v>287.82</v>
      </c>
      <c r="X16" s="89">
        <f>(VLOOKUP(B16,[1]PARÂMETRO!$B$9:$E$42,4,FALSE)*(2*20*C16))-(IF(E16*6%&lt;=(VLOOKUP(B16,[1]PARÂMETRO!$B$9:$E$42,4,FALSE)*(2*20*C16)),E16*6%,VLOOKUP(B16,[1]PARÂMETRO!$B$9:$E$42,4,FALSE)*(2*20*C16)))+(VLOOKUP(B16,[1]PARÂMETRO!$B$9:$E$42,4,FALSE)*(2*15.5*F16))-(IF(H16*6%&lt;=(VLOOKUP(B16,[1]PARÂMETRO!$B$9:$E$42,4,FALSE)*(2*15.5*F16)),H16*6%,VLOOKUP(B16,[1]PARÂMETRO!$B$9:$E$42,4,FALSE)*(2*15.5*F16)))+(VLOOKUP(B16,[1]PARÂMETRO!$B$9:$E$42,4,FALSE)*(2*15.5*I16))-(IF(K16*6%&lt;=(VLOOKUP(B16,[1]PARÂMETRO!$B$9:$E$42,4,FALSE)*(2*15.5*I16)),K16*6%,VLOOKUP(B16,[1]PARÂMETRO!$B$9:$E$42,4,FALSE)*(2*15.5*I16)))</f>
        <v>51.828400000000016</v>
      </c>
      <c r="Y16" s="89">
        <f>VLOOKUP(A16,[1]PARÂMETRO!$B$2:$I$4,4,FALSE)*L16</f>
        <v>91.08</v>
      </c>
      <c r="Z16" s="89">
        <f>VLOOKUP(A16,[1]PARÂMETRO!$B$2:$I$4,5,FALSE)*L16</f>
        <v>17.03</v>
      </c>
      <c r="AA16" s="89">
        <f>VLOOKUP(A16,[1]PARÂMETRO!$B$2:$I$4,6,FALSE)</f>
        <v>0</v>
      </c>
      <c r="AB16" s="89">
        <f>VLOOKUP($A16,[1]PARÂMETRO!$B$2:$I$4,7,FALSE)</f>
        <v>0</v>
      </c>
      <c r="AC16" s="89">
        <f>VLOOKUP($A16,[1]PARÂMETRO!$B$2:$I$4,8,FALSE)</f>
        <v>0</v>
      </c>
      <c r="AD16" s="89"/>
      <c r="AE16" s="89">
        <f t="shared" si="9"/>
        <v>560.65840000000003</v>
      </c>
      <c r="AF16" s="89">
        <f>'Resumo Geral imposto cl'!AF16</f>
        <v>62.374249647944445</v>
      </c>
      <c r="AG16" s="89"/>
      <c r="AH16" s="89">
        <f>'Resumo Geral imposto cl'!AH16</f>
        <v>58.532576741746027</v>
      </c>
      <c r="AI16" s="89"/>
      <c r="AJ16" s="89">
        <f t="shared" si="10"/>
        <v>120.90682638969048</v>
      </c>
      <c r="AK16" s="90">
        <f t="shared" si="11"/>
        <v>457.40767248484849</v>
      </c>
      <c r="AL16" s="90">
        <f t="shared" si="12"/>
        <v>34.305575436363632</v>
      </c>
      <c r="AM16" s="91">
        <f t="shared" si="13"/>
        <v>22.870383624242422</v>
      </c>
      <c r="AN16" s="90">
        <f t="shared" si="14"/>
        <v>4.5740767248484842</v>
      </c>
      <c r="AO16" s="91">
        <f t="shared" si="15"/>
        <v>57.175959060606061</v>
      </c>
      <c r="AP16" s="90">
        <f t="shared" si="16"/>
        <v>182.96306899393937</v>
      </c>
      <c r="AQ16" s="91">
        <f t="shared" si="17"/>
        <v>68.611150872727265</v>
      </c>
      <c r="AR16" s="90">
        <f t="shared" si="18"/>
        <v>13.722230174545453</v>
      </c>
      <c r="AS16" s="90">
        <f t="shared" si="19"/>
        <v>841.63011737212116</v>
      </c>
      <c r="AT16" s="89">
        <f t="shared" si="20"/>
        <v>190.58653020202019</v>
      </c>
      <c r="AU16" s="89">
        <f t="shared" si="21"/>
        <v>70.135843114343444</v>
      </c>
      <c r="AV16" s="89">
        <f t="shared" si="22"/>
        <v>260.72237331636364</v>
      </c>
      <c r="AW16" s="89">
        <f t="shared" si="23"/>
        <v>2.9646793586980915</v>
      </c>
      <c r="AX16" s="89">
        <f t="shared" si="24"/>
        <v>1.0910020040008981</v>
      </c>
      <c r="AY16" s="89">
        <f t="shared" si="25"/>
        <v>4.0556813626989898</v>
      </c>
      <c r="AZ16" s="89">
        <f t="shared" si="26"/>
        <v>11.477103201864711</v>
      </c>
      <c r="BA16" s="89">
        <f t="shared" si="27"/>
        <v>0.91816825614917696</v>
      </c>
      <c r="BB16" s="89">
        <f t="shared" si="28"/>
        <v>0.45908412807458848</v>
      </c>
      <c r="BC16" s="89">
        <f t="shared" si="29"/>
        <v>8.0046342684848497</v>
      </c>
      <c r="BD16" s="89">
        <f t="shared" si="30"/>
        <v>2.9457054108024252</v>
      </c>
      <c r="BE16" s="89">
        <f t="shared" si="31"/>
        <v>98.342649584242409</v>
      </c>
      <c r="BF16" s="89">
        <f t="shared" si="32"/>
        <v>3.8117306040404038</v>
      </c>
      <c r="BG16" s="89">
        <f t="shared" si="33"/>
        <v>125.95907545365856</v>
      </c>
      <c r="BH16" s="89">
        <f t="shared" si="34"/>
        <v>254.11537360269358</v>
      </c>
      <c r="BI16" s="89">
        <f t="shared" si="35"/>
        <v>31.764421700336698</v>
      </c>
      <c r="BJ16" s="89">
        <f t="shared" si="36"/>
        <v>19.281003972104376</v>
      </c>
      <c r="BK16" s="89">
        <f t="shared" si="37"/>
        <v>7.6234612080808075</v>
      </c>
      <c r="BL16" s="89">
        <f t="shared" si="38"/>
        <v>0</v>
      </c>
      <c r="BM16" s="89">
        <f t="shared" si="39"/>
        <v>115.10460785782331</v>
      </c>
      <c r="BN16" s="89">
        <f t="shared" si="40"/>
        <v>427.8888683410388</v>
      </c>
      <c r="BO16" s="89">
        <f t="shared" si="41"/>
        <v>1660.2561158458811</v>
      </c>
      <c r="BP16" s="89">
        <f t="shared" si="42"/>
        <v>1660.2561158458811</v>
      </c>
      <c r="BQ16" s="89">
        <f t="shared" si="43"/>
        <v>4628.8597046598134</v>
      </c>
      <c r="BR16" s="89">
        <f t="shared" si="44"/>
        <v>288.24309733412423</v>
      </c>
      <c r="BS16" s="92">
        <f>VLOOKUP(B16,'[1]ISS VIGILANCIA'!$A$1:$B$35,2,FALSE)*100</f>
        <v>3</v>
      </c>
      <c r="BT16" s="93">
        <f t="shared" si="45"/>
        <v>6.65</v>
      </c>
      <c r="BU16" s="94">
        <f t="shared" si="46"/>
        <v>3.2137118371719318</v>
      </c>
      <c r="BV16" s="95">
        <f t="shared" si="53"/>
        <v>148.75821225473413</v>
      </c>
      <c r="BW16" s="94">
        <f t="shared" si="47"/>
        <v>3.2137118371719318</v>
      </c>
      <c r="BX16" s="96">
        <f t="shared" si="54"/>
        <v>148.75821225473413</v>
      </c>
      <c r="BY16" s="94">
        <f t="shared" si="48"/>
        <v>0.69630423138725195</v>
      </c>
      <c r="BZ16" s="89">
        <f t="shared" si="55"/>
        <v>32.230945988525733</v>
      </c>
      <c r="CA16" s="89">
        <f t="shared" si="49"/>
        <v>345.76681145877103</v>
      </c>
      <c r="CB16" s="89">
        <f t="shared" si="50"/>
        <v>963.75727929088919</v>
      </c>
      <c r="CC16" s="97">
        <f t="shared" si="51"/>
        <v>5592.6169839507029</v>
      </c>
      <c r="CD16" s="100"/>
    </row>
    <row r="17" spans="1:82" s="101" customFormat="1" ht="15" customHeight="1">
      <c r="A17" s="83" t="str">
        <f>[1]CCT!D23</f>
        <v>Sindesp - MG</v>
      </c>
      <c r="B17" s="83" t="str">
        <f>[1]CCT!C23</f>
        <v>Ituiutaba</v>
      </c>
      <c r="C17" s="87">
        <f>[1]CCT!F23</f>
        <v>1</v>
      </c>
      <c r="D17" s="85">
        <f>[1]CCT!E23</f>
        <v>1602.86</v>
      </c>
      <c r="E17" s="86">
        <f t="shared" si="0"/>
        <v>1602.86</v>
      </c>
      <c r="F17" s="87">
        <f>[1]CCT!H23</f>
        <v>0</v>
      </c>
      <c r="G17" s="85">
        <f>[1]CCT!G23</f>
        <v>0</v>
      </c>
      <c r="H17" s="86">
        <f t="shared" si="1"/>
        <v>0</v>
      </c>
      <c r="I17" s="87">
        <f>[1]CCT!J23</f>
        <v>0</v>
      </c>
      <c r="J17" s="85">
        <f>[1]CCT!I23</f>
        <v>0</v>
      </c>
      <c r="K17" s="86">
        <f t="shared" si="2"/>
        <v>0</v>
      </c>
      <c r="L17" s="88">
        <f t="shared" si="3"/>
        <v>1</v>
      </c>
      <c r="M17" s="89">
        <f t="shared" si="4"/>
        <v>1602.86</v>
      </c>
      <c r="N17" s="90"/>
      <c r="O17" s="89">
        <f t="shared" si="5"/>
        <v>480.85799999999995</v>
      </c>
      <c r="P17" s="89">
        <f t="shared" si="6"/>
        <v>0</v>
      </c>
      <c r="Q17" s="89"/>
      <c r="R17" s="90"/>
      <c r="S17" s="89">
        <f t="shared" si="7"/>
        <v>189.42890909090909</v>
      </c>
      <c r="T17" s="89">
        <f t="shared" si="52"/>
        <v>13.891453333333336</v>
      </c>
      <c r="U17" s="89">
        <f t="shared" si="8"/>
        <v>2287.0383624242422</v>
      </c>
      <c r="V17" s="89">
        <f>VLOOKUP('Resumo Geral imposto cd'!A17,[1]PARÂMETRO!$B$2:$I$4,2,FALSE)*L17</f>
        <v>112.9</v>
      </c>
      <c r="W17" s="89">
        <f>(((VLOOKUP(A17,[1]PARÂMETRO!$B$2:$I$4,3,FALSE)*20)-(VLOOKUP(A17,[1]PARÂMETRO!$B$2:$I$4,3,FALSE)*20)*10%)*C17+((VLOOKUP(A17,[1]PARÂMETRO!$B$2:$IL$4,3,FALSE)*15.5)-(VLOOKUP(A17,[1]PARÂMETRO!$B$2:$I$4,3,FALSE)*15.5*10%))*F17+((VLOOKUP(A17,[1]PARÂMETRO!$B$2:$I$4,3,FALSE)*15.5)-(VLOOKUP(A17,[1]PARÂMETRO!$B$2:$I$4,3,FALSE)*15.5)*10%)*I17)</f>
        <v>287.82</v>
      </c>
      <c r="X17" s="89">
        <f>(VLOOKUP(B17,[1]PARÂMETRO!$B$9:$E$42,4,FALSE)*(2*20*C17))-(IF(E17*6%&lt;=(VLOOKUP(B17,[1]PARÂMETRO!$B$9:$E$42,4,FALSE)*(2*20*C17)),E17*6%,VLOOKUP(B17,[1]PARÂMETRO!$B$9:$E$42,4,FALSE)*(2*20*C17)))+(VLOOKUP(B17,[1]PARÂMETRO!$B$9:$E$42,4,FALSE)*(2*15.5*F17))-(IF(H17*6%&lt;=(VLOOKUP(B17,[1]PARÂMETRO!$B$9:$E$42,4,FALSE)*(2*15.5*F17)),H17*6%,VLOOKUP(B17,[1]PARÂMETRO!$B$9:$E$42,4,FALSE)*(2*15.5*F17)))+(VLOOKUP(B17,[1]PARÂMETRO!$B$9:$E$42,4,FALSE)*(2*15.5*I17))-(IF(K17*6%&lt;=(VLOOKUP(B17,[1]PARÂMETRO!$B$9:$E$42,4,FALSE)*(2*15.5*I17)),K17*6%,VLOOKUP(B17,[1]PARÂMETRO!$B$9:$E$42,4,FALSE)*(2*15.5*I17)))</f>
        <v>51.828400000000016</v>
      </c>
      <c r="Y17" s="89">
        <f>VLOOKUP(A17,[1]PARÂMETRO!$B$2:$I$4,4,FALSE)*L17</f>
        <v>91.08</v>
      </c>
      <c r="Z17" s="89">
        <f>VLOOKUP(A17,[1]PARÂMETRO!$B$2:$I$4,5,FALSE)*L17</f>
        <v>17.03</v>
      </c>
      <c r="AA17" s="89">
        <f>VLOOKUP(A17,[1]PARÂMETRO!$B$2:$I$4,6,FALSE)</f>
        <v>0</v>
      </c>
      <c r="AB17" s="89">
        <f>VLOOKUP($A17,[1]PARÂMETRO!$B$2:$I$4,7,FALSE)</f>
        <v>0</v>
      </c>
      <c r="AC17" s="89">
        <f>VLOOKUP($A17,[1]PARÂMETRO!$B$2:$I$4,8,FALSE)</f>
        <v>0</v>
      </c>
      <c r="AD17" s="89"/>
      <c r="AE17" s="89">
        <f t="shared" si="9"/>
        <v>560.65840000000003</v>
      </c>
      <c r="AF17" s="89">
        <f>'Resumo Geral imposto cl'!AF17</f>
        <v>62.374249647944445</v>
      </c>
      <c r="AG17" s="89"/>
      <c r="AH17" s="89">
        <f>'Resumo Geral imposto cl'!AH17</f>
        <v>58.532576741746027</v>
      </c>
      <c r="AI17" s="89"/>
      <c r="AJ17" s="89">
        <f t="shared" si="10"/>
        <v>120.90682638969048</v>
      </c>
      <c r="AK17" s="90">
        <f t="shared" si="11"/>
        <v>457.40767248484849</v>
      </c>
      <c r="AL17" s="90">
        <f t="shared" si="12"/>
        <v>34.305575436363632</v>
      </c>
      <c r="AM17" s="91">
        <f t="shared" si="13"/>
        <v>22.870383624242422</v>
      </c>
      <c r="AN17" s="90">
        <f t="shared" si="14"/>
        <v>4.5740767248484842</v>
      </c>
      <c r="AO17" s="91">
        <f t="shared" si="15"/>
        <v>57.175959060606061</v>
      </c>
      <c r="AP17" s="90">
        <f t="shared" si="16"/>
        <v>182.96306899393937</v>
      </c>
      <c r="AQ17" s="91">
        <f t="shared" si="17"/>
        <v>68.611150872727265</v>
      </c>
      <c r="AR17" s="90">
        <f t="shared" si="18"/>
        <v>13.722230174545453</v>
      </c>
      <c r="AS17" s="90">
        <f t="shared" si="19"/>
        <v>841.63011737212116</v>
      </c>
      <c r="AT17" s="89">
        <f t="shared" si="20"/>
        <v>190.58653020202019</v>
      </c>
      <c r="AU17" s="89">
        <f t="shared" si="21"/>
        <v>70.135843114343444</v>
      </c>
      <c r="AV17" s="89">
        <f t="shared" si="22"/>
        <v>260.72237331636364</v>
      </c>
      <c r="AW17" s="89">
        <f t="shared" si="23"/>
        <v>2.9646793586980915</v>
      </c>
      <c r="AX17" s="89">
        <f t="shared" si="24"/>
        <v>1.0910020040008981</v>
      </c>
      <c r="AY17" s="89">
        <f t="shared" si="25"/>
        <v>4.0556813626989898</v>
      </c>
      <c r="AZ17" s="89">
        <f t="shared" si="26"/>
        <v>11.477103201864711</v>
      </c>
      <c r="BA17" s="89">
        <f t="shared" si="27"/>
        <v>0.91816825614917696</v>
      </c>
      <c r="BB17" s="89">
        <f t="shared" si="28"/>
        <v>0.45908412807458848</v>
      </c>
      <c r="BC17" s="89">
        <f t="shared" si="29"/>
        <v>8.0046342684848497</v>
      </c>
      <c r="BD17" s="89">
        <f t="shared" si="30"/>
        <v>2.9457054108024252</v>
      </c>
      <c r="BE17" s="89">
        <f t="shared" si="31"/>
        <v>98.342649584242409</v>
      </c>
      <c r="BF17" s="89">
        <f t="shared" si="32"/>
        <v>3.8117306040404038</v>
      </c>
      <c r="BG17" s="89">
        <f t="shared" si="33"/>
        <v>125.95907545365856</v>
      </c>
      <c r="BH17" s="89">
        <f t="shared" si="34"/>
        <v>254.11537360269358</v>
      </c>
      <c r="BI17" s="89">
        <f t="shared" si="35"/>
        <v>31.764421700336698</v>
      </c>
      <c r="BJ17" s="89">
        <f t="shared" si="36"/>
        <v>19.281003972104376</v>
      </c>
      <c r="BK17" s="89">
        <f t="shared" si="37"/>
        <v>7.6234612080808075</v>
      </c>
      <c r="BL17" s="89">
        <f t="shared" si="38"/>
        <v>0</v>
      </c>
      <c r="BM17" s="89">
        <f t="shared" si="39"/>
        <v>115.10460785782331</v>
      </c>
      <c r="BN17" s="89">
        <f t="shared" si="40"/>
        <v>427.8888683410388</v>
      </c>
      <c r="BO17" s="89">
        <f t="shared" si="41"/>
        <v>1660.2561158458811</v>
      </c>
      <c r="BP17" s="89">
        <f t="shared" si="42"/>
        <v>1660.2561158458811</v>
      </c>
      <c r="BQ17" s="89">
        <f t="shared" si="43"/>
        <v>4628.8597046598134</v>
      </c>
      <c r="BR17" s="89">
        <f t="shared" si="44"/>
        <v>288.24309733412423</v>
      </c>
      <c r="BS17" s="92">
        <f>VLOOKUP(B17,'[1]ISS VIGILANCIA'!$A$1:$B$35,2,FALSE)*100</f>
        <v>4</v>
      </c>
      <c r="BT17" s="93">
        <f t="shared" si="45"/>
        <v>7.65</v>
      </c>
      <c r="BU17" s="94">
        <f t="shared" si="46"/>
        <v>4.3313481321061191</v>
      </c>
      <c r="BV17" s="95">
        <f t="shared" si="53"/>
        <v>200.49202835559564</v>
      </c>
      <c r="BW17" s="94">
        <f t="shared" si="47"/>
        <v>3.2485110990795891</v>
      </c>
      <c r="BX17" s="96">
        <f t="shared" si="54"/>
        <v>150.36902126669673</v>
      </c>
      <c r="BY17" s="94">
        <f t="shared" si="48"/>
        <v>0.70384407146724437</v>
      </c>
      <c r="BZ17" s="89">
        <f t="shared" si="55"/>
        <v>32.579954607784295</v>
      </c>
      <c r="CA17" s="89">
        <f t="shared" si="49"/>
        <v>345.76681145877103</v>
      </c>
      <c r="CB17" s="89">
        <f t="shared" si="50"/>
        <v>1017.4509130229719</v>
      </c>
      <c r="CC17" s="97">
        <f t="shared" si="51"/>
        <v>5646.3106176827851</v>
      </c>
      <c r="CD17" s="100"/>
    </row>
    <row r="18" spans="1:82" s="101" customFormat="1" ht="15" customHeight="1">
      <c r="A18" s="83" t="str">
        <f>[1]CCT!D24</f>
        <v>Sindesp - MG</v>
      </c>
      <c r="B18" s="83" t="str">
        <f>[1]CCT!C24</f>
        <v>Lavras</v>
      </c>
      <c r="C18" s="87">
        <f>[1]CCT!F24</f>
        <v>1</v>
      </c>
      <c r="D18" s="85">
        <f>[1]CCT!E24</f>
        <v>1602.86</v>
      </c>
      <c r="E18" s="86">
        <f t="shared" si="0"/>
        <v>1602.86</v>
      </c>
      <c r="F18" s="87">
        <f>[1]CCT!H24</f>
        <v>0</v>
      </c>
      <c r="G18" s="85">
        <f>[1]CCT!G24</f>
        <v>0</v>
      </c>
      <c r="H18" s="86">
        <f t="shared" si="1"/>
        <v>0</v>
      </c>
      <c r="I18" s="87">
        <f>[1]CCT!J24</f>
        <v>0</v>
      </c>
      <c r="J18" s="85">
        <f>[1]CCT!I24</f>
        <v>0</v>
      </c>
      <c r="K18" s="86">
        <f t="shared" si="2"/>
        <v>0</v>
      </c>
      <c r="L18" s="88">
        <f t="shared" si="3"/>
        <v>1</v>
      </c>
      <c r="M18" s="89">
        <f t="shared" si="4"/>
        <v>1602.86</v>
      </c>
      <c r="N18" s="90"/>
      <c r="O18" s="89">
        <f t="shared" si="5"/>
        <v>480.85799999999995</v>
      </c>
      <c r="P18" s="89">
        <f t="shared" si="6"/>
        <v>0</v>
      </c>
      <c r="Q18" s="89"/>
      <c r="R18" s="90"/>
      <c r="S18" s="89">
        <f t="shared" si="7"/>
        <v>189.42890909090909</v>
      </c>
      <c r="T18" s="89">
        <f t="shared" si="52"/>
        <v>13.891453333333336</v>
      </c>
      <c r="U18" s="89">
        <f t="shared" si="8"/>
        <v>2287.0383624242422</v>
      </c>
      <c r="V18" s="89">
        <f>VLOOKUP('Resumo Geral imposto cd'!A18,[1]PARÂMETRO!$B$2:$I$4,2,FALSE)*L18</f>
        <v>112.9</v>
      </c>
      <c r="W18" s="89">
        <f>(((VLOOKUP(A18,[1]PARÂMETRO!$B$2:$I$4,3,FALSE)*20)-(VLOOKUP(A18,[1]PARÂMETRO!$B$2:$I$4,3,FALSE)*20)*10%)*C18+((VLOOKUP(A18,[1]PARÂMETRO!$B$2:$IL$4,3,FALSE)*15.5)-(VLOOKUP(A18,[1]PARÂMETRO!$B$2:$I$4,3,FALSE)*15.5*10%))*F18+((VLOOKUP(A18,[1]PARÂMETRO!$B$2:$I$4,3,FALSE)*15.5)-(VLOOKUP(A18,[1]PARÂMETRO!$B$2:$I$4,3,FALSE)*15.5)*10%)*I18)</f>
        <v>287.82</v>
      </c>
      <c r="X18" s="89">
        <f>(VLOOKUP(B18,[1]PARÂMETRO!$B$9:$E$42,4,FALSE)*(2*20*C18))-(IF(E18*6%&lt;=(VLOOKUP(B18,[1]PARÂMETRO!$B$9:$E$42,4,FALSE)*(2*20*C18)),E18*6%,VLOOKUP(B18,[1]PARÂMETRO!$B$9:$E$42,4,FALSE)*(2*20*C18)))+(VLOOKUP(B18,[1]PARÂMETRO!$B$9:$E$42,4,FALSE)*(2*15.5*F18))-(IF(H18*6%&lt;=(VLOOKUP(B18,[1]PARÂMETRO!$B$9:$E$42,4,FALSE)*(2*15.5*F18)),H18*6%,VLOOKUP(B18,[1]PARÂMETRO!$B$9:$E$42,4,FALSE)*(2*15.5*F18)))+(VLOOKUP(B18,[1]PARÂMETRO!$B$9:$E$42,4,FALSE)*(2*15.5*I18))-(IF(K18*6%&lt;=(VLOOKUP(B18,[1]PARÂMETRO!$B$9:$E$42,4,FALSE)*(2*15.5*I18)),K18*6%,VLOOKUP(B18,[1]PARÂMETRO!$B$9:$E$42,4,FALSE)*(2*15.5*I18)))</f>
        <v>51.828400000000016</v>
      </c>
      <c r="Y18" s="89">
        <f>VLOOKUP(A18,[1]PARÂMETRO!$B$2:$I$4,4,FALSE)*L18</f>
        <v>91.08</v>
      </c>
      <c r="Z18" s="89">
        <f>VLOOKUP(A18,[1]PARÂMETRO!$B$2:$I$4,5,FALSE)*L18</f>
        <v>17.03</v>
      </c>
      <c r="AA18" s="89">
        <f>VLOOKUP(A18,[1]PARÂMETRO!$B$2:$I$4,6,FALSE)</f>
        <v>0</v>
      </c>
      <c r="AB18" s="89">
        <f>VLOOKUP($A18,[1]PARÂMETRO!$B$2:$I$4,7,FALSE)</f>
        <v>0</v>
      </c>
      <c r="AC18" s="89">
        <f>VLOOKUP($A18,[1]PARÂMETRO!$B$2:$I$4,8,FALSE)</f>
        <v>0</v>
      </c>
      <c r="AD18" s="89"/>
      <c r="AE18" s="89">
        <f t="shared" si="9"/>
        <v>560.65840000000003</v>
      </c>
      <c r="AF18" s="89">
        <f>'Resumo Geral imposto cl'!AF18</f>
        <v>62.374249647944445</v>
      </c>
      <c r="AG18" s="89"/>
      <c r="AH18" s="89">
        <f>'Resumo Geral imposto cl'!AH18</f>
        <v>58.532576741746027</v>
      </c>
      <c r="AI18" s="89"/>
      <c r="AJ18" s="89">
        <f t="shared" si="10"/>
        <v>120.90682638969048</v>
      </c>
      <c r="AK18" s="90">
        <f t="shared" si="11"/>
        <v>457.40767248484849</v>
      </c>
      <c r="AL18" s="90">
        <f t="shared" si="12"/>
        <v>34.305575436363632</v>
      </c>
      <c r="AM18" s="91">
        <f t="shared" si="13"/>
        <v>22.870383624242422</v>
      </c>
      <c r="AN18" s="90">
        <f t="shared" si="14"/>
        <v>4.5740767248484842</v>
      </c>
      <c r="AO18" s="91">
        <f t="shared" si="15"/>
        <v>57.175959060606061</v>
      </c>
      <c r="AP18" s="90">
        <f t="shared" si="16"/>
        <v>182.96306899393937</v>
      </c>
      <c r="AQ18" s="91">
        <f t="shared" si="17"/>
        <v>68.611150872727265</v>
      </c>
      <c r="AR18" s="90">
        <f t="shared" si="18"/>
        <v>13.722230174545453</v>
      </c>
      <c r="AS18" s="90">
        <f t="shared" si="19"/>
        <v>841.63011737212116</v>
      </c>
      <c r="AT18" s="89">
        <f t="shared" si="20"/>
        <v>190.58653020202019</v>
      </c>
      <c r="AU18" s="89">
        <f t="shared" si="21"/>
        <v>70.135843114343444</v>
      </c>
      <c r="AV18" s="89">
        <f t="shared" si="22"/>
        <v>260.72237331636364</v>
      </c>
      <c r="AW18" s="89">
        <f t="shared" si="23"/>
        <v>2.9646793586980915</v>
      </c>
      <c r="AX18" s="89">
        <f t="shared" si="24"/>
        <v>1.0910020040008981</v>
      </c>
      <c r="AY18" s="89">
        <f t="shared" si="25"/>
        <v>4.0556813626989898</v>
      </c>
      <c r="AZ18" s="89">
        <f t="shared" si="26"/>
        <v>11.477103201864711</v>
      </c>
      <c r="BA18" s="89">
        <f t="shared" si="27"/>
        <v>0.91816825614917696</v>
      </c>
      <c r="BB18" s="89">
        <f t="shared" si="28"/>
        <v>0.45908412807458848</v>
      </c>
      <c r="BC18" s="89">
        <f t="shared" si="29"/>
        <v>8.0046342684848497</v>
      </c>
      <c r="BD18" s="89">
        <f t="shared" si="30"/>
        <v>2.9457054108024252</v>
      </c>
      <c r="BE18" s="89">
        <f t="shared" si="31"/>
        <v>98.342649584242409</v>
      </c>
      <c r="BF18" s="89">
        <f t="shared" si="32"/>
        <v>3.8117306040404038</v>
      </c>
      <c r="BG18" s="89">
        <f t="shared" si="33"/>
        <v>125.95907545365856</v>
      </c>
      <c r="BH18" s="89">
        <f t="shared" si="34"/>
        <v>254.11537360269358</v>
      </c>
      <c r="BI18" s="89">
        <f t="shared" si="35"/>
        <v>31.764421700336698</v>
      </c>
      <c r="BJ18" s="89">
        <f t="shared" si="36"/>
        <v>19.281003972104376</v>
      </c>
      <c r="BK18" s="89">
        <f t="shared" si="37"/>
        <v>7.6234612080808075</v>
      </c>
      <c r="BL18" s="89">
        <f t="shared" si="38"/>
        <v>0</v>
      </c>
      <c r="BM18" s="89">
        <f t="shared" si="39"/>
        <v>115.10460785782331</v>
      </c>
      <c r="BN18" s="89">
        <f t="shared" si="40"/>
        <v>427.8888683410388</v>
      </c>
      <c r="BO18" s="89">
        <f t="shared" si="41"/>
        <v>1660.2561158458811</v>
      </c>
      <c r="BP18" s="89">
        <f t="shared" si="42"/>
        <v>1660.2561158458811</v>
      </c>
      <c r="BQ18" s="89">
        <f t="shared" si="43"/>
        <v>4628.8597046598134</v>
      </c>
      <c r="BR18" s="89">
        <f t="shared" si="44"/>
        <v>288.24309733412423</v>
      </c>
      <c r="BS18" s="92">
        <f>VLOOKUP(B18,'[1]ISS VIGILANCIA'!$A$1:$B$35,2,FALSE)*100</f>
        <v>5</v>
      </c>
      <c r="BT18" s="93">
        <f t="shared" si="45"/>
        <v>8.65</v>
      </c>
      <c r="BU18" s="94">
        <f t="shared" si="46"/>
        <v>5.473453749315822</v>
      </c>
      <c r="BV18" s="95">
        <f t="shared" si="53"/>
        <v>253.35849505527185</v>
      </c>
      <c r="BW18" s="94">
        <f t="shared" si="47"/>
        <v>3.2840722495894927</v>
      </c>
      <c r="BX18" s="96">
        <f t="shared" si="54"/>
        <v>152.01509703316307</v>
      </c>
      <c r="BY18" s="94">
        <f t="shared" si="48"/>
        <v>0.71154898741105688</v>
      </c>
      <c r="BZ18" s="89">
        <f t="shared" si="55"/>
        <v>32.936604357185338</v>
      </c>
      <c r="CA18" s="89">
        <f t="shared" si="49"/>
        <v>345.76681145877103</v>
      </c>
      <c r="CB18" s="89">
        <f t="shared" si="50"/>
        <v>1072.3201052385157</v>
      </c>
      <c r="CC18" s="97">
        <f t="shared" si="51"/>
        <v>5701.179809898329</v>
      </c>
      <c r="CD18" s="100"/>
    </row>
    <row r="19" spans="1:82" s="101" customFormat="1" ht="15" customHeight="1">
      <c r="A19" s="83" t="str">
        <f>[1]CCT!D25</f>
        <v>Sindesp - MG</v>
      </c>
      <c r="B19" s="83" t="str">
        <f>[1]CCT!C25</f>
        <v>Matozinhos</v>
      </c>
      <c r="C19" s="87">
        <f>[1]CCT!F25</f>
        <v>1</v>
      </c>
      <c r="D19" s="85">
        <f>[1]CCT!E25</f>
        <v>1602.86</v>
      </c>
      <c r="E19" s="86">
        <f t="shared" si="0"/>
        <v>1602.86</v>
      </c>
      <c r="F19" s="87">
        <f>[1]CCT!H25</f>
        <v>0</v>
      </c>
      <c r="G19" s="85">
        <f>[1]CCT!G25</f>
        <v>0</v>
      </c>
      <c r="H19" s="86">
        <f t="shared" si="1"/>
        <v>0</v>
      </c>
      <c r="I19" s="87">
        <f>[1]CCT!J25</f>
        <v>0</v>
      </c>
      <c r="J19" s="85">
        <f>[1]CCT!I25</f>
        <v>0</v>
      </c>
      <c r="K19" s="86">
        <f t="shared" si="2"/>
        <v>0</v>
      </c>
      <c r="L19" s="88">
        <f t="shared" si="3"/>
        <v>1</v>
      </c>
      <c r="M19" s="89">
        <f t="shared" si="4"/>
        <v>1602.86</v>
      </c>
      <c r="N19" s="90"/>
      <c r="O19" s="89">
        <f t="shared" si="5"/>
        <v>480.85799999999995</v>
      </c>
      <c r="P19" s="89">
        <f t="shared" si="6"/>
        <v>0</v>
      </c>
      <c r="Q19" s="89"/>
      <c r="R19" s="90"/>
      <c r="S19" s="89">
        <f t="shared" si="7"/>
        <v>189.42890909090909</v>
      </c>
      <c r="T19" s="89">
        <f t="shared" si="52"/>
        <v>13.891453333333336</v>
      </c>
      <c r="U19" s="89">
        <f t="shared" si="8"/>
        <v>2287.0383624242422</v>
      </c>
      <c r="V19" s="89">
        <f>VLOOKUP('Resumo Geral imposto cd'!A19,[1]PARÂMETRO!$B$2:$I$4,2,FALSE)*L19</f>
        <v>112.9</v>
      </c>
      <c r="W19" s="89">
        <f>(((VLOOKUP(A19,[1]PARÂMETRO!$B$2:$I$4,3,FALSE)*20)-(VLOOKUP(A19,[1]PARÂMETRO!$B$2:$I$4,3,FALSE)*20)*10%)*C19+((VLOOKUP(A19,[1]PARÂMETRO!$B$2:$IL$4,3,FALSE)*15.5)-(VLOOKUP(A19,[1]PARÂMETRO!$B$2:$I$4,3,FALSE)*15.5*10%))*F19+((VLOOKUP(A19,[1]PARÂMETRO!$B$2:$I$4,3,FALSE)*15.5)-(VLOOKUP(A19,[1]PARÂMETRO!$B$2:$I$4,3,FALSE)*15.5)*10%)*I19)</f>
        <v>287.82</v>
      </c>
      <c r="X19" s="89">
        <f>(VLOOKUP(B19,[1]PARÂMETRO!$B$9:$E$42,4,FALSE)*(2*20*C19))-(IF(E19*6%&lt;=(VLOOKUP(B19,[1]PARÂMETRO!$B$9:$E$42,4,FALSE)*(2*20*C19)),E19*6%,VLOOKUP(B19,[1]PARÂMETRO!$B$9:$E$42,4,FALSE)*(2*20*C19)))+(VLOOKUP(B19,[1]PARÂMETRO!$B$9:$E$42,4,FALSE)*(2*15.5*F19))-(IF(H19*6%&lt;=(VLOOKUP(B19,[1]PARÂMETRO!$B$9:$E$42,4,FALSE)*(2*15.5*F19)),H19*6%,VLOOKUP(B19,[1]PARÂMETRO!$B$9:$E$42,4,FALSE)*(2*15.5*F19)))+(VLOOKUP(B19,[1]PARÂMETRO!$B$9:$E$42,4,FALSE)*(2*15.5*I19))-(IF(K19*6%&lt;=(VLOOKUP(B19,[1]PARÂMETRO!$B$9:$E$42,4,FALSE)*(2*15.5*I19)),K19*6%,VLOOKUP(B19,[1]PARÂMETRO!$B$9:$E$42,4,FALSE)*(2*15.5*I19)))</f>
        <v>51.828400000000016</v>
      </c>
      <c r="Y19" s="89">
        <f>VLOOKUP(A19,[1]PARÂMETRO!$B$2:$I$4,4,FALSE)*L19</f>
        <v>91.08</v>
      </c>
      <c r="Z19" s="89">
        <f>VLOOKUP(A19,[1]PARÂMETRO!$B$2:$I$4,5,FALSE)*L19</f>
        <v>17.03</v>
      </c>
      <c r="AA19" s="89">
        <f>VLOOKUP(A19,[1]PARÂMETRO!$B$2:$I$4,6,FALSE)</f>
        <v>0</v>
      </c>
      <c r="AB19" s="89">
        <f>VLOOKUP($A19,[1]PARÂMETRO!$B$2:$I$4,7,FALSE)</f>
        <v>0</v>
      </c>
      <c r="AC19" s="89">
        <f>VLOOKUP($A19,[1]PARÂMETRO!$B$2:$I$4,8,FALSE)</f>
        <v>0</v>
      </c>
      <c r="AD19" s="89"/>
      <c r="AE19" s="89">
        <f t="shared" si="9"/>
        <v>560.65840000000003</v>
      </c>
      <c r="AF19" s="89">
        <f>'Resumo Geral imposto cl'!AF19</f>
        <v>62.374249647944445</v>
      </c>
      <c r="AG19" s="89"/>
      <c r="AH19" s="89">
        <f>'Resumo Geral imposto cl'!AH19</f>
        <v>58.532576741746027</v>
      </c>
      <c r="AI19" s="89"/>
      <c r="AJ19" s="89">
        <f t="shared" si="10"/>
        <v>120.90682638969048</v>
      </c>
      <c r="AK19" s="90">
        <f t="shared" si="11"/>
        <v>457.40767248484849</v>
      </c>
      <c r="AL19" s="90">
        <f t="shared" si="12"/>
        <v>34.305575436363632</v>
      </c>
      <c r="AM19" s="91">
        <f t="shared" si="13"/>
        <v>22.870383624242422</v>
      </c>
      <c r="AN19" s="90">
        <f t="shared" si="14"/>
        <v>4.5740767248484842</v>
      </c>
      <c r="AO19" s="91">
        <f t="shared" si="15"/>
        <v>57.175959060606061</v>
      </c>
      <c r="AP19" s="90">
        <f t="shared" si="16"/>
        <v>182.96306899393937</v>
      </c>
      <c r="AQ19" s="91">
        <f t="shared" si="17"/>
        <v>68.611150872727265</v>
      </c>
      <c r="AR19" s="90">
        <f t="shared" si="18"/>
        <v>13.722230174545453</v>
      </c>
      <c r="AS19" s="90">
        <f t="shared" si="19"/>
        <v>841.63011737212116</v>
      </c>
      <c r="AT19" s="89">
        <f t="shared" si="20"/>
        <v>190.58653020202019</v>
      </c>
      <c r="AU19" s="89">
        <f t="shared" si="21"/>
        <v>70.135843114343444</v>
      </c>
      <c r="AV19" s="89">
        <f t="shared" si="22"/>
        <v>260.72237331636364</v>
      </c>
      <c r="AW19" s="89">
        <f t="shared" si="23"/>
        <v>2.9646793586980915</v>
      </c>
      <c r="AX19" s="89">
        <f t="shared" si="24"/>
        <v>1.0910020040008981</v>
      </c>
      <c r="AY19" s="89">
        <f t="shared" si="25"/>
        <v>4.0556813626989898</v>
      </c>
      <c r="AZ19" s="89">
        <f t="shared" si="26"/>
        <v>11.477103201864711</v>
      </c>
      <c r="BA19" s="89">
        <f t="shared" si="27"/>
        <v>0.91816825614917696</v>
      </c>
      <c r="BB19" s="89">
        <f t="shared" si="28"/>
        <v>0.45908412807458848</v>
      </c>
      <c r="BC19" s="89">
        <f t="shared" si="29"/>
        <v>8.0046342684848497</v>
      </c>
      <c r="BD19" s="89">
        <f t="shared" si="30"/>
        <v>2.9457054108024252</v>
      </c>
      <c r="BE19" s="89">
        <f t="shared" si="31"/>
        <v>98.342649584242409</v>
      </c>
      <c r="BF19" s="89">
        <f t="shared" si="32"/>
        <v>3.8117306040404038</v>
      </c>
      <c r="BG19" s="89">
        <f t="shared" si="33"/>
        <v>125.95907545365856</v>
      </c>
      <c r="BH19" s="89">
        <f t="shared" si="34"/>
        <v>254.11537360269358</v>
      </c>
      <c r="BI19" s="89">
        <f t="shared" si="35"/>
        <v>31.764421700336698</v>
      </c>
      <c r="BJ19" s="89">
        <f t="shared" si="36"/>
        <v>19.281003972104376</v>
      </c>
      <c r="BK19" s="89">
        <f t="shared" si="37"/>
        <v>7.6234612080808075</v>
      </c>
      <c r="BL19" s="89">
        <f t="shared" si="38"/>
        <v>0</v>
      </c>
      <c r="BM19" s="89">
        <f t="shared" si="39"/>
        <v>115.10460785782331</v>
      </c>
      <c r="BN19" s="89">
        <f t="shared" si="40"/>
        <v>427.8888683410388</v>
      </c>
      <c r="BO19" s="89">
        <f t="shared" si="41"/>
        <v>1660.2561158458811</v>
      </c>
      <c r="BP19" s="89">
        <f t="shared" si="42"/>
        <v>1660.2561158458811</v>
      </c>
      <c r="BQ19" s="89">
        <f t="shared" si="43"/>
        <v>4628.8597046598134</v>
      </c>
      <c r="BR19" s="89">
        <f t="shared" si="44"/>
        <v>288.24309733412423</v>
      </c>
      <c r="BS19" s="92">
        <f>VLOOKUP(B19,'[1]ISS VIGILANCIA'!$A$1:$B$35,2,FALSE)*100</f>
        <v>2</v>
      </c>
      <c r="BT19" s="93">
        <f t="shared" si="45"/>
        <v>5.65</v>
      </c>
      <c r="BU19" s="94">
        <f t="shared" si="46"/>
        <v>2.1197668256491848</v>
      </c>
      <c r="BV19" s="95">
        <f t="shared" si="53"/>
        <v>98.121032425221571</v>
      </c>
      <c r="BW19" s="94">
        <f t="shared" si="47"/>
        <v>3.1796502384737768</v>
      </c>
      <c r="BX19" s="96">
        <f t="shared" si="54"/>
        <v>147.18154863783232</v>
      </c>
      <c r="BY19" s="94">
        <f t="shared" si="48"/>
        <v>0.68892421833598505</v>
      </c>
      <c r="BZ19" s="89">
        <f t="shared" si="55"/>
        <v>31.889335538197006</v>
      </c>
      <c r="CA19" s="89">
        <f t="shared" si="49"/>
        <v>345.76681145877103</v>
      </c>
      <c r="CB19" s="89">
        <f t="shared" si="50"/>
        <v>911.20182539414611</v>
      </c>
      <c r="CC19" s="97">
        <f t="shared" si="51"/>
        <v>5540.0615300539594</v>
      </c>
      <c r="CD19" s="100"/>
    </row>
    <row r="20" spans="1:82" s="101" customFormat="1" ht="15" customHeight="1">
      <c r="A20" s="83" t="str">
        <f>[1]CCT!D26</f>
        <v>Sindesp - MG</v>
      </c>
      <c r="B20" s="83" t="str">
        <f>[1]CCT!C26</f>
        <v>Monte Carmelo</v>
      </c>
      <c r="C20" s="87">
        <f>[1]CCT!F26</f>
        <v>0</v>
      </c>
      <c r="D20" s="85">
        <f>[1]CCT!E26</f>
        <v>0</v>
      </c>
      <c r="E20" s="86">
        <f t="shared" si="0"/>
        <v>0</v>
      </c>
      <c r="F20" s="87">
        <v>2</v>
      </c>
      <c r="G20" s="85">
        <f>[1]CCT!G26</f>
        <v>1602.86</v>
      </c>
      <c r="H20" s="86">
        <f t="shared" si="1"/>
        <v>3205.72</v>
      </c>
      <c r="I20" s="87">
        <f>[1]CCT!J26</f>
        <v>0</v>
      </c>
      <c r="J20" s="85">
        <f>[1]CCT!I26</f>
        <v>0</v>
      </c>
      <c r="K20" s="86">
        <f t="shared" si="2"/>
        <v>0</v>
      </c>
      <c r="L20" s="88">
        <f t="shared" si="3"/>
        <v>2</v>
      </c>
      <c r="M20" s="89">
        <f t="shared" si="4"/>
        <v>3205.72</v>
      </c>
      <c r="N20" s="90"/>
      <c r="O20" s="89">
        <f t="shared" si="5"/>
        <v>961.71599999999989</v>
      </c>
      <c r="P20" s="89">
        <f t="shared" si="6"/>
        <v>0</v>
      </c>
      <c r="Q20" s="89"/>
      <c r="R20" s="90"/>
      <c r="S20" s="89">
        <f t="shared" si="7"/>
        <v>293.61480909090909</v>
      </c>
      <c r="T20" s="89">
        <f t="shared" si="52"/>
        <v>94.714454545454558</v>
      </c>
      <c r="U20" s="89">
        <f t="shared" si="8"/>
        <v>4555.7652636363637</v>
      </c>
      <c r="V20" s="89">
        <f>VLOOKUP('Resumo Geral imposto cd'!A20,[1]PARÂMETRO!$B$2:$I$4,2,FALSE)*L20</f>
        <v>225.8</v>
      </c>
      <c r="W20" s="89">
        <f>(((VLOOKUP(A20,[1]PARÂMETRO!$B$2:$I$4,3,FALSE)*20)-(VLOOKUP(A20,[1]PARÂMETRO!$B$2:$I$4,3,FALSE)*20)*10%)*C20+((VLOOKUP(A20,[1]PARÂMETRO!$B$2:$IL$4,3,FALSE)*15.5)-(VLOOKUP(A20,[1]PARÂMETRO!$B$2:$I$4,3,FALSE)*15.5*10%))*F20+((VLOOKUP(A20,[1]PARÂMETRO!$B$2:$I$4,3,FALSE)*15.5)-(VLOOKUP(A20,[1]PARÂMETRO!$B$2:$I$4,3,FALSE)*15.5)*10%)*I20)</f>
        <v>446.12099999999998</v>
      </c>
      <c r="X20" s="89">
        <f>(VLOOKUP(B20,[1]PARÂMETRO!$B$9:$E$42,4,FALSE)*(2*20*C20))-(IF(E20*6%&lt;=(VLOOKUP(B20,[1]PARÂMETRO!$B$9:$E$42,4,FALSE)*(2*20*C20)),E20*6%,VLOOKUP(B20,[1]PARÂMETRO!$B$9:$E$42,4,FALSE)*(2*20*C20)))+(VLOOKUP(B20,[1]PARÂMETRO!$B$9:$E$42,4,FALSE)*(2*15.5*F20))-(IF(H20*6%&lt;=(VLOOKUP(B20,[1]PARÂMETRO!$B$9:$E$42,4,FALSE)*(2*15.5*F20)),H20*6%,VLOOKUP(B20,[1]PARÂMETRO!$B$9:$E$42,4,FALSE)*(2*15.5*F20)))+(VLOOKUP(B20,[1]PARÂMETRO!$B$9:$E$42,4,FALSE)*(2*15.5*I20))-(IF(K20*6%&lt;=(VLOOKUP(B20,[1]PARÂMETRO!$B$9:$E$42,4,FALSE)*(2*15.5*I20)),K20*6%,VLOOKUP(B20,[1]PARÂMETRO!$B$9:$E$42,4,FALSE)*(2*15.5*I20)))</f>
        <v>37.056800000000038</v>
      </c>
      <c r="Y20" s="89">
        <f>VLOOKUP(A20,[1]PARÂMETRO!$B$2:$I$4,4,FALSE)*L20</f>
        <v>182.16</v>
      </c>
      <c r="Z20" s="89">
        <f>VLOOKUP(A20,[1]PARÂMETRO!$B$2:$I$4,5,FALSE)*L20</f>
        <v>34.06</v>
      </c>
      <c r="AA20" s="89">
        <f>VLOOKUP(A20,[1]PARÂMETRO!$B$2:$I$4,6,FALSE)</f>
        <v>0</v>
      </c>
      <c r="AB20" s="89">
        <f>VLOOKUP($A20,[1]PARÂMETRO!$B$2:$I$4,7,FALSE)</f>
        <v>0</v>
      </c>
      <c r="AC20" s="89">
        <f>VLOOKUP($A20,[1]PARÂMETRO!$B$2:$I$4,8,FALSE)</f>
        <v>0</v>
      </c>
      <c r="AD20" s="89"/>
      <c r="AE20" s="89">
        <f t="shared" si="9"/>
        <v>925.19780000000014</v>
      </c>
      <c r="AF20" s="89">
        <f>'Resumo Geral imposto cl'!AF20</f>
        <v>124.74849929588889</v>
      </c>
      <c r="AG20" s="89"/>
      <c r="AH20" s="89">
        <f>'Resumo Geral imposto cl'!AH20</f>
        <v>117.06515348349205</v>
      </c>
      <c r="AI20" s="89"/>
      <c r="AJ20" s="89">
        <f t="shared" si="10"/>
        <v>241.81365277938096</v>
      </c>
      <c r="AK20" s="90">
        <f t="shared" si="11"/>
        <v>911.15305272727278</v>
      </c>
      <c r="AL20" s="90">
        <f t="shared" si="12"/>
        <v>68.336478954545456</v>
      </c>
      <c r="AM20" s="91">
        <f t="shared" si="13"/>
        <v>45.557652636363635</v>
      </c>
      <c r="AN20" s="90">
        <f t="shared" si="14"/>
        <v>9.1115305272727269</v>
      </c>
      <c r="AO20" s="91">
        <f t="shared" si="15"/>
        <v>113.8941315909091</v>
      </c>
      <c r="AP20" s="90">
        <f t="shared" si="16"/>
        <v>364.46122109090908</v>
      </c>
      <c r="AQ20" s="91">
        <f t="shared" si="17"/>
        <v>136.67295790909091</v>
      </c>
      <c r="AR20" s="90">
        <f t="shared" si="18"/>
        <v>27.334591581818181</v>
      </c>
      <c r="AS20" s="90">
        <f t="shared" si="19"/>
        <v>1676.5216170181818</v>
      </c>
      <c r="AT20" s="89">
        <f t="shared" si="20"/>
        <v>379.64710530303029</v>
      </c>
      <c r="AU20" s="89">
        <f t="shared" si="21"/>
        <v>139.7101347515152</v>
      </c>
      <c r="AV20" s="89">
        <f t="shared" si="22"/>
        <v>519.35724005454551</v>
      </c>
      <c r="AW20" s="89">
        <f t="shared" si="23"/>
        <v>5.9056216380471378</v>
      </c>
      <c r="AX20" s="89">
        <f t="shared" si="24"/>
        <v>2.1732687628013472</v>
      </c>
      <c r="AY20" s="89">
        <f t="shared" si="25"/>
        <v>8.0788904008484845</v>
      </c>
      <c r="AZ20" s="89">
        <f t="shared" si="26"/>
        <v>22.862313528838737</v>
      </c>
      <c r="BA20" s="89">
        <f t="shared" si="27"/>
        <v>1.828985082307099</v>
      </c>
      <c r="BB20" s="89">
        <f t="shared" si="28"/>
        <v>0.9144925411535495</v>
      </c>
      <c r="BC20" s="89">
        <f t="shared" si="29"/>
        <v>15.945178422727276</v>
      </c>
      <c r="BD20" s="89">
        <f t="shared" si="30"/>
        <v>5.8678256595636391</v>
      </c>
      <c r="BE20" s="89">
        <f t="shared" si="31"/>
        <v>195.89790633636363</v>
      </c>
      <c r="BF20" s="89">
        <f t="shared" si="32"/>
        <v>7.5929421060606064</v>
      </c>
      <c r="BG20" s="89">
        <f t="shared" si="33"/>
        <v>250.90964367701454</v>
      </c>
      <c r="BH20" s="89">
        <f t="shared" si="34"/>
        <v>506.19614040404036</v>
      </c>
      <c r="BI20" s="89">
        <f t="shared" si="35"/>
        <v>63.274517550505045</v>
      </c>
      <c r="BJ20" s="89">
        <f t="shared" si="36"/>
        <v>38.40763215315657</v>
      </c>
      <c r="BK20" s="89">
        <f t="shared" si="37"/>
        <v>15.185884212121213</v>
      </c>
      <c r="BL20" s="89">
        <f t="shared" si="38"/>
        <v>0</v>
      </c>
      <c r="BM20" s="89">
        <f t="shared" si="39"/>
        <v>229.287616149695</v>
      </c>
      <c r="BN20" s="89">
        <f t="shared" si="40"/>
        <v>852.35179046951816</v>
      </c>
      <c r="BO20" s="89">
        <f t="shared" si="41"/>
        <v>3307.2191816201089</v>
      </c>
      <c r="BP20" s="89">
        <f t="shared" si="42"/>
        <v>3307.2191816201084</v>
      </c>
      <c r="BQ20" s="89">
        <f t="shared" si="43"/>
        <v>9029.9958980358533</v>
      </c>
      <c r="BR20" s="89">
        <f t="shared" si="44"/>
        <v>576.48619466824846</v>
      </c>
      <c r="BS20" s="92">
        <f>VLOOKUP(B20,'[1]ISS VIGILANCIA'!$A$1:$B$35,2,FALSE)*100</f>
        <v>3</v>
      </c>
      <c r="BT20" s="93">
        <f t="shared" si="45"/>
        <v>6.65</v>
      </c>
      <c r="BU20" s="94">
        <f t="shared" si="46"/>
        <v>3.2137118371719318</v>
      </c>
      <c r="BV20" s="95">
        <f t="shared" si="53"/>
        <v>290.19804707131811</v>
      </c>
      <c r="BW20" s="94">
        <f t="shared" si="47"/>
        <v>3.2137118371719318</v>
      </c>
      <c r="BX20" s="96">
        <f t="shared" si="54"/>
        <v>290.19804707131811</v>
      </c>
      <c r="BY20" s="94">
        <f t="shared" si="48"/>
        <v>0.69630423138725195</v>
      </c>
      <c r="BZ20" s="89">
        <f t="shared" si="55"/>
        <v>62.876243532118927</v>
      </c>
      <c r="CA20" s="89">
        <f t="shared" si="49"/>
        <v>691.53362291754206</v>
      </c>
      <c r="CB20" s="89">
        <f t="shared" si="50"/>
        <v>1911.2921552605458</v>
      </c>
      <c r="CC20" s="97">
        <f t="shared" si="51"/>
        <v>10941.288053296399</v>
      </c>
      <c r="CD20" s="100"/>
    </row>
    <row r="21" spans="1:82" s="101" customFormat="1" ht="15" customHeight="1">
      <c r="A21" s="102" t="str">
        <f>[1]CCT!D27</f>
        <v>Sindesp - Norte de Minas e Região</v>
      </c>
      <c r="B21" s="102" t="str">
        <f>[1]CCT!C27</f>
        <v>Montes Claros</v>
      </c>
      <c r="C21" s="87">
        <f>[1]CCT!F27</f>
        <v>0</v>
      </c>
      <c r="D21" s="85">
        <f>[1]CCT!E27</f>
        <v>0</v>
      </c>
      <c r="E21" s="86">
        <f t="shared" si="0"/>
        <v>0</v>
      </c>
      <c r="F21" s="87">
        <f>[1]CCT!H27</f>
        <v>2</v>
      </c>
      <c r="G21" s="85">
        <f>[1]CCT!G27</f>
        <v>1602.86</v>
      </c>
      <c r="H21" s="86">
        <f t="shared" si="1"/>
        <v>3205.72</v>
      </c>
      <c r="I21" s="87">
        <f>[1]CCT!J27</f>
        <v>2</v>
      </c>
      <c r="J21" s="85">
        <f>[1]CCT!I27</f>
        <v>1602.86</v>
      </c>
      <c r="K21" s="86">
        <f t="shared" si="2"/>
        <v>3205.72</v>
      </c>
      <c r="L21" s="88">
        <f t="shared" si="3"/>
        <v>4</v>
      </c>
      <c r="M21" s="89">
        <f t="shared" si="4"/>
        <v>6411.44</v>
      </c>
      <c r="N21" s="90"/>
      <c r="O21" s="89">
        <f t="shared" si="5"/>
        <v>1923.4319999999998</v>
      </c>
      <c r="P21" s="89">
        <f t="shared" si="6"/>
        <v>822.1214654545455</v>
      </c>
      <c r="Q21" s="89"/>
      <c r="R21" s="90"/>
      <c r="S21" s="89">
        <f t="shared" si="7"/>
        <v>645.151812338843</v>
      </c>
      <c r="T21" s="89">
        <f t="shared" si="52"/>
        <v>189.42890909090912</v>
      </c>
      <c r="U21" s="89">
        <f t="shared" si="8"/>
        <v>9991.5741868842979</v>
      </c>
      <c r="V21" s="89">
        <f>VLOOKUP('Resumo Geral imposto cd'!A21,[1]PARÂMETRO!$B$2:$I$4,2,FALSE)*L21</f>
        <v>451.6</v>
      </c>
      <c r="W21" s="89">
        <f>(((VLOOKUP(A21,[1]PARÂMETRO!$B$2:$I$4,3,FALSE)*20)-(VLOOKUP(A21,[1]PARÂMETRO!$B$2:$I$4,3,FALSE)*20)*10%)*C21+((VLOOKUP(A21,[1]PARÂMETRO!$B$2:$IL$4,3,FALSE)*15.5)-(VLOOKUP(A21,[1]PARÂMETRO!$B$2:$I$4,3,FALSE)*15.5*10%))*F21+((VLOOKUP(A21,[1]PARÂMETRO!$B$2:$I$4,3,FALSE)*15.5)-(VLOOKUP(A21,[1]PARÂMETRO!$B$2:$I$4,3,FALSE)*15.5)*10%)*I21)</f>
        <v>892.24199999999996</v>
      </c>
      <c r="X21" s="89">
        <f>(VLOOKUP(B21,[1]PARÂMETRO!$B$9:$E$42,4,FALSE)*(2*20*C21))-(IF(E21*6%&lt;=(VLOOKUP(B21,[1]PARÂMETRO!$B$9:$E$42,4,FALSE)*(2*20*C21)),E21*6%,VLOOKUP(B21,[1]PARÂMETRO!$B$9:$E$42,4,FALSE)*(2*20*C21)))+(VLOOKUP(B21,[1]PARÂMETRO!$B$9:$E$42,4,FALSE)*(2*15.5*F21))-(IF(H21*6%&lt;=(VLOOKUP(B21,[1]PARÂMETRO!$B$9:$E$42,4,FALSE)*(2*15.5*F21)),H21*6%,VLOOKUP(B21,[1]PARÂMETRO!$B$9:$E$42,4,FALSE)*(2*15.5*F21)))+(VLOOKUP(B21,[1]PARÂMETRO!$B$9:$E$42,4,FALSE)*(2*15.5*I21))-(IF(K21*6%&lt;=(VLOOKUP(B21,[1]PARÂMETRO!$B$9:$E$42,4,FALSE)*(2*15.5*I21)),K21*6%,VLOOKUP(B21,[1]PARÂMETRO!$B$9:$E$42,4,FALSE)*(2*15.5*I21)))</f>
        <v>74.113600000000076</v>
      </c>
      <c r="Y21" s="89">
        <f>VLOOKUP(A21,[1]PARÂMETRO!$B$2:$I$4,4,FALSE)*L21</f>
        <v>364.32</v>
      </c>
      <c r="Z21" s="89">
        <f>VLOOKUP(A21,[1]PARÂMETRO!$B$2:$I$4,5,FALSE)*L21</f>
        <v>68.12</v>
      </c>
      <c r="AA21" s="89">
        <f>VLOOKUP(A21,[1]PARÂMETRO!$B$2:$I$4,6,FALSE)</f>
        <v>0</v>
      </c>
      <c r="AB21" s="89">
        <f>VLOOKUP($A21,[1]PARÂMETRO!$B$2:$I$4,7,FALSE)</f>
        <v>0</v>
      </c>
      <c r="AC21" s="89">
        <f>VLOOKUP($A21,[1]PARÂMETRO!$B$2:$I$4,8,FALSE)</f>
        <v>0</v>
      </c>
      <c r="AD21" s="89"/>
      <c r="AE21" s="89">
        <f t="shared" si="9"/>
        <v>1850.3956000000003</v>
      </c>
      <c r="AF21" s="89">
        <f>'Resumo Geral imposto cl'!AF21</f>
        <v>249.49699859177778</v>
      </c>
      <c r="AG21" s="89"/>
      <c r="AH21" s="89">
        <f>'Resumo Geral imposto cl'!AH21</f>
        <v>234.13030696698411</v>
      </c>
      <c r="AI21" s="89"/>
      <c r="AJ21" s="89">
        <f t="shared" si="10"/>
        <v>483.62730555876192</v>
      </c>
      <c r="AK21" s="90">
        <f t="shared" si="11"/>
        <v>1998.3148373768597</v>
      </c>
      <c r="AL21" s="90">
        <f t="shared" si="12"/>
        <v>149.87361280326445</v>
      </c>
      <c r="AM21" s="91">
        <f t="shared" si="13"/>
        <v>99.915741868842986</v>
      </c>
      <c r="AN21" s="90">
        <f t="shared" si="14"/>
        <v>19.983148373768596</v>
      </c>
      <c r="AO21" s="91">
        <f t="shared" si="15"/>
        <v>249.78935467210746</v>
      </c>
      <c r="AP21" s="90">
        <f t="shared" si="16"/>
        <v>799.32593495074389</v>
      </c>
      <c r="AQ21" s="91">
        <f t="shared" si="17"/>
        <v>299.7472256065289</v>
      </c>
      <c r="AR21" s="90">
        <f t="shared" si="18"/>
        <v>59.949445121305786</v>
      </c>
      <c r="AS21" s="90">
        <f t="shared" si="19"/>
        <v>3676.8993007734216</v>
      </c>
      <c r="AT21" s="89">
        <f t="shared" si="20"/>
        <v>832.63118224035816</v>
      </c>
      <c r="AU21" s="89">
        <f t="shared" si="21"/>
        <v>306.40827506445191</v>
      </c>
      <c r="AV21" s="89">
        <f t="shared" si="22"/>
        <v>1139.0394573048102</v>
      </c>
      <c r="AW21" s="89">
        <f t="shared" si="23"/>
        <v>12.952040612627794</v>
      </c>
      <c r="AX21" s="89">
        <f t="shared" si="24"/>
        <v>4.7663509454470292</v>
      </c>
      <c r="AY21" s="89">
        <f t="shared" si="25"/>
        <v>17.718391558074824</v>
      </c>
      <c r="AZ21" s="89">
        <f t="shared" si="26"/>
        <v>50.140972699034535</v>
      </c>
      <c r="BA21" s="89">
        <f t="shared" si="27"/>
        <v>4.0112778159227629</v>
      </c>
      <c r="BB21" s="89">
        <f t="shared" si="28"/>
        <v>2.0056389079613814</v>
      </c>
      <c r="BC21" s="89">
        <f t="shared" si="29"/>
        <v>34.970509654095046</v>
      </c>
      <c r="BD21" s="89">
        <f t="shared" si="30"/>
        <v>12.869147552706981</v>
      </c>
      <c r="BE21" s="89">
        <f t="shared" si="31"/>
        <v>429.63769003602476</v>
      </c>
      <c r="BF21" s="89">
        <f t="shared" si="32"/>
        <v>16.652623644807164</v>
      </c>
      <c r="BG21" s="89">
        <f t="shared" si="33"/>
        <v>550.28786031055256</v>
      </c>
      <c r="BH21" s="89">
        <f t="shared" si="34"/>
        <v>1110.1749096538108</v>
      </c>
      <c r="BI21" s="89">
        <f t="shared" si="35"/>
        <v>138.77186370672635</v>
      </c>
      <c r="BJ21" s="89">
        <f t="shared" si="36"/>
        <v>84.234521269982906</v>
      </c>
      <c r="BK21" s="89">
        <f t="shared" si="37"/>
        <v>33.305247289614329</v>
      </c>
      <c r="BL21" s="89">
        <f t="shared" si="38"/>
        <v>0</v>
      </c>
      <c r="BM21" s="89">
        <f t="shared" si="39"/>
        <v>502.86704742660959</v>
      </c>
      <c r="BN21" s="89">
        <f t="shared" si="40"/>
        <v>1869.353589346744</v>
      </c>
      <c r="BO21" s="89">
        <f t="shared" si="41"/>
        <v>7253.2985992936037</v>
      </c>
      <c r="BP21" s="89">
        <f t="shared" si="42"/>
        <v>7253.2985992936028</v>
      </c>
      <c r="BQ21" s="89">
        <f t="shared" si="43"/>
        <v>19578.895691736663</v>
      </c>
      <c r="BR21" s="89">
        <f t="shared" si="44"/>
        <v>1152.9723893364969</v>
      </c>
      <c r="BS21" s="92">
        <f>VLOOKUP(B21,'[1]ISS VIGILANCIA'!$A$1:$B$35,2,FALSE)*100</f>
        <v>4</v>
      </c>
      <c r="BT21" s="93">
        <f t="shared" si="45"/>
        <v>7.65</v>
      </c>
      <c r="BU21" s="94">
        <f t="shared" si="46"/>
        <v>4.3313481321061191</v>
      </c>
      <c r="BV21" s="95">
        <f t="shared" si="53"/>
        <v>848.03013283104144</v>
      </c>
      <c r="BW21" s="94">
        <f t="shared" si="47"/>
        <v>3.2485110990795891</v>
      </c>
      <c r="BX21" s="96">
        <f t="shared" si="54"/>
        <v>636.02259962328094</v>
      </c>
      <c r="BY21" s="94">
        <f t="shared" si="48"/>
        <v>0.70384407146724437</v>
      </c>
      <c r="BZ21" s="89">
        <f t="shared" si="55"/>
        <v>137.80489658504422</v>
      </c>
      <c r="CA21" s="89">
        <f t="shared" si="49"/>
        <v>1383.0672458350841</v>
      </c>
      <c r="CB21" s="89">
        <f t="shared" si="50"/>
        <v>4157.8972642109475</v>
      </c>
      <c r="CC21" s="97">
        <f t="shared" si="51"/>
        <v>23736.792955947611</v>
      </c>
      <c r="CD21" s="100"/>
    </row>
    <row r="22" spans="1:82" s="101" customFormat="1" ht="15" customHeight="1">
      <c r="A22" s="102" t="str">
        <f>[1]CCT!D28</f>
        <v>Sindesp - MG</v>
      </c>
      <c r="B22" s="102" t="str">
        <f>[1]CCT!C28</f>
        <v>Nova Lima</v>
      </c>
      <c r="C22" s="87">
        <f>[1]CCT!F28</f>
        <v>0</v>
      </c>
      <c r="D22" s="85">
        <f>[1]CCT!E28</f>
        <v>0</v>
      </c>
      <c r="E22" s="86">
        <f t="shared" si="0"/>
        <v>0</v>
      </c>
      <c r="F22" s="87">
        <f>[1]CCT!H28</f>
        <v>2</v>
      </c>
      <c r="G22" s="85">
        <f>[1]CCT!G28</f>
        <v>1602.86</v>
      </c>
      <c r="H22" s="86">
        <f t="shared" si="1"/>
        <v>3205.72</v>
      </c>
      <c r="I22" s="87">
        <f>[1]CCT!J28</f>
        <v>0</v>
      </c>
      <c r="J22" s="85">
        <f>[1]CCT!I28</f>
        <v>0</v>
      </c>
      <c r="K22" s="86">
        <f t="shared" si="2"/>
        <v>0</v>
      </c>
      <c r="L22" s="88">
        <f t="shared" si="3"/>
        <v>2</v>
      </c>
      <c r="M22" s="89">
        <f t="shared" si="4"/>
        <v>3205.72</v>
      </c>
      <c r="N22" s="90"/>
      <c r="O22" s="89">
        <f t="shared" si="5"/>
        <v>961.71599999999989</v>
      </c>
      <c r="P22" s="89">
        <f t="shared" si="6"/>
        <v>0</v>
      </c>
      <c r="Q22" s="89"/>
      <c r="R22" s="90"/>
      <c r="S22" s="89">
        <f t="shared" si="7"/>
        <v>293.61480909090909</v>
      </c>
      <c r="T22" s="89">
        <f t="shared" si="52"/>
        <v>94.714454545454558</v>
      </c>
      <c r="U22" s="89">
        <f t="shared" si="8"/>
        <v>4555.7652636363637</v>
      </c>
      <c r="V22" s="89">
        <f>VLOOKUP('Resumo Geral imposto cd'!A22,[1]PARÂMETRO!$B$2:$I$4,2,FALSE)*L22</f>
        <v>225.8</v>
      </c>
      <c r="W22" s="89">
        <f>(((VLOOKUP(A22,[1]PARÂMETRO!$B$2:$I$4,3,FALSE)*20)-(VLOOKUP(A22,[1]PARÂMETRO!$B$2:$I$4,3,FALSE)*20)*10%)*C22+((VLOOKUP(A22,[1]PARÂMETRO!$B$2:$IL$4,3,FALSE)*15.5)-(VLOOKUP(A22,[1]PARÂMETRO!$B$2:$I$4,3,FALSE)*15.5*10%))*F22+((VLOOKUP(A22,[1]PARÂMETRO!$B$2:$I$4,3,FALSE)*15.5)-(VLOOKUP(A22,[1]PARÂMETRO!$B$2:$I$4,3,FALSE)*15.5)*10%)*I22)</f>
        <v>446.12099999999998</v>
      </c>
      <c r="X22" s="89">
        <f>(VLOOKUP(B22,[1]PARÂMETRO!$B$9:$E$42,4,FALSE)*(2*20*C22))-(IF(E22*6%&lt;=(VLOOKUP(B22,[1]PARÂMETRO!$B$9:$E$42,4,FALSE)*(2*20*C22)),E22*6%,VLOOKUP(B22,[1]PARÂMETRO!$B$9:$E$42,4,FALSE)*(2*20*C22)))+(VLOOKUP(B22,[1]PARÂMETRO!$B$9:$E$42,4,FALSE)*(2*15.5*F22))-(IF(H22*6%&lt;=(VLOOKUP(B22,[1]PARÂMETRO!$B$9:$E$42,4,FALSE)*(2*15.5*F22)),H22*6%,VLOOKUP(B22,[1]PARÂMETRO!$B$9:$E$42,4,FALSE)*(2*15.5*F22)))+(VLOOKUP(B22,[1]PARÂMETRO!$B$9:$E$42,4,FALSE)*(2*15.5*I22))-(IF(K22*6%&lt;=(VLOOKUP(B22,[1]PARÂMETRO!$B$9:$E$42,4,FALSE)*(2*15.5*I22)),K22*6%,VLOOKUP(B22,[1]PARÂMETRO!$B$9:$E$42,4,FALSE)*(2*15.5*I22)))</f>
        <v>37.056800000000038</v>
      </c>
      <c r="Y22" s="89">
        <f>VLOOKUP(A22,[1]PARÂMETRO!$B$2:$I$4,4,FALSE)*L22</f>
        <v>182.16</v>
      </c>
      <c r="Z22" s="89">
        <f>VLOOKUP(A22,[1]PARÂMETRO!$B$2:$I$4,5,FALSE)*L22</f>
        <v>34.06</v>
      </c>
      <c r="AA22" s="89">
        <f>VLOOKUP(A22,[1]PARÂMETRO!$B$2:$I$4,6,FALSE)</f>
        <v>0</v>
      </c>
      <c r="AB22" s="89">
        <f>VLOOKUP($A22,[1]PARÂMETRO!$B$2:$I$4,7,FALSE)</f>
        <v>0</v>
      </c>
      <c r="AC22" s="89">
        <f>VLOOKUP($A22,[1]PARÂMETRO!$B$2:$I$4,8,FALSE)</f>
        <v>0</v>
      </c>
      <c r="AD22" s="89"/>
      <c r="AE22" s="89">
        <f t="shared" si="9"/>
        <v>925.19780000000014</v>
      </c>
      <c r="AF22" s="89">
        <f>'Resumo Geral imposto cl'!AF22</f>
        <v>124.74849929588889</v>
      </c>
      <c r="AG22" s="89"/>
      <c r="AH22" s="89">
        <f>'Resumo Geral imposto cl'!AH22</f>
        <v>117.06515348349205</v>
      </c>
      <c r="AI22" s="89"/>
      <c r="AJ22" s="89">
        <f t="shared" si="10"/>
        <v>241.81365277938096</v>
      </c>
      <c r="AK22" s="90">
        <f t="shared" si="11"/>
        <v>911.15305272727278</v>
      </c>
      <c r="AL22" s="90">
        <f t="shared" si="12"/>
        <v>68.336478954545456</v>
      </c>
      <c r="AM22" s="91">
        <f t="shared" si="13"/>
        <v>45.557652636363635</v>
      </c>
      <c r="AN22" s="90">
        <f t="shared" si="14"/>
        <v>9.1115305272727269</v>
      </c>
      <c r="AO22" s="91">
        <f t="shared" si="15"/>
        <v>113.8941315909091</v>
      </c>
      <c r="AP22" s="90">
        <f t="shared" si="16"/>
        <v>364.46122109090908</v>
      </c>
      <c r="AQ22" s="91">
        <f t="shared" si="17"/>
        <v>136.67295790909091</v>
      </c>
      <c r="AR22" s="90">
        <f t="shared" si="18"/>
        <v>27.334591581818181</v>
      </c>
      <c r="AS22" s="90">
        <f t="shared" si="19"/>
        <v>1676.5216170181818</v>
      </c>
      <c r="AT22" s="89">
        <f t="shared" si="20"/>
        <v>379.64710530303029</v>
      </c>
      <c r="AU22" s="89">
        <f t="shared" si="21"/>
        <v>139.7101347515152</v>
      </c>
      <c r="AV22" s="89">
        <f t="shared" si="22"/>
        <v>519.35724005454551</v>
      </c>
      <c r="AW22" s="89">
        <f t="shared" si="23"/>
        <v>5.9056216380471378</v>
      </c>
      <c r="AX22" s="89">
        <f t="shared" si="24"/>
        <v>2.1732687628013472</v>
      </c>
      <c r="AY22" s="89">
        <f t="shared" si="25"/>
        <v>8.0788904008484845</v>
      </c>
      <c r="AZ22" s="89">
        <f t="shared" si="26"/>
        <v>22.862313528838737</v>
      </c>
      <c r="BA22" s="89">
        <f t="shared" si="27"/>
        <v>1.828985082307099</v>
      </c>
      <c r="BB22" s="89">
        <f t="shared" si="28"/>
        <v>0.9144925411535495</v>
      </c>
      <c r="BC22" s="89">
        <f t="shared" si="29"/>
        <v>15.945178422727276</v>
      </c>
      <c r="BD22" s="89">
        <f t="shared" si="30"/>
        <v>5.8678256595636391</v>
      </c>
      <c r="BE22" s="89">
        <f t="shared" si="31"/>
        <v>195.89790633636363</v>
      </c>
      <c r="BF22" s="89">
        <f t="shared" si="32"/>
        <v>7.5929421060606064</v>
      </c>
      <c r="BG22" s="89">
        <f t="shared" si="33"/>
        <v>250.90964367701454</v>
      </c>
      <c r="BH22" s="89">
        <f t="shared" si="34"/>
        <v>506.19614040404036</v>
      </c>
      <c r="BI22" s="89">
        <f t="shared" si="35"/>
        <v>63.274517550505045</v>
      </c>
      <c r="BJ22" s="89">
        <f t="shared" si="36"/>
        <v>38.40763215315657</v>
      </c>
      <c r="BK22" s="89">
        <f t="shared" si="37"/>
        <v>15.185884212121213</v>
      </c>
      <c r="BL22" s="89">
        <f t="shared" si="38"/>
        <v>0</v>
      </c>
      <c r="BM22" s="89">
        <f t="shared" si="39"/>
        <v>229.287616149695</v>
      </c>
      <c r="BN22" s="89">
        <f t="shared" si="40"/>
        <v>852.35179046951816</v>
      </c>
      <c r="BO22" s="89">
        <f t="shared" si="41"/>
        <v>3307.2191816201089</v>
      </c>
      <c r="BP22" s="89">
        <f t="shared" si="42"/>
        <v>3307.2191816201084</v>
      </c>
      <c r="BQ22" s="89">
        <f t="shared" si="43"/>
        <v>9029.9958980358533</v>
      </c>
      <c r="BR22" s="89">
        <f t="shared" si="44"/>
        <v>576.48619466824846</v>
      </c>
      <c r="BS22" s="92">
        <f>VLOOKUP(B22,'[1]ISS VIGILANCIA'!$A$1:$B$35,2,FALSE)*100</f>
        <v>2</v>
      </c>
      <c r="BT22" s="93">
        <f t="shared" si="45"/>
        <v>5.65</v>
      </c>
      <c r="BU22" s="94">
        <f t="shared" si="46"/>
        <v>2.1197668256491848</v>
      </c>
      <c r="BV22" s="95">
        <f t="shared" si="53"/>
        <v>191.41485740404619</v>
      </c>
      <c r="BW22" s="94">
        <f t="shared" si="47"/>
        <v>3.1796502384737768</v>
      </c>
      <c r="BX22" s="96">
        <f t="shared" si="54"/>
        <v>287.12228610606928</v>
      </c>
      <c r="BY22" s="94">
        <f t="shared" si="48"/>
        <v>0.68892421833598505</v>
      </c>
      <c r="BZ22" s="89">
        <f t="shared" si="55"/>
        <v>62.209828656315011</v>
      </c>
      <c r="CA22" s="89">
        <f t="shared" si="49"/>
        <v>691.53362291754206</v>
      </c>
      <c r="CB22" s="89">
        <f t="shared" si="50"/>
        <v>1808.766789752221</v>
      </c>
      <c r="CC22" s="97">
        <f t="shared" si="51"/>
        <v>10838.762687788074</v>
      </c>
      <c r="CD22" s="100"/>
    </row>
    <row r="23" spans="1:82" s="101" customFormat="1" ht="15" customHeight="1">
      <c r="A23" s="83" t="str">
        <f>[1]CCT!D29</f>
        <v>Sindesp - Norte de Minas e Região</v>
      </c>
      <c r="B23" s="83" t="str">
        <f>[1]CCT!C29</f>
        <v>Porteirinha</v>
      </c>
      <c r="C23" s="87">
        <f>[1]CCT!F29</f>
        <v>1</v>
      </c>
      <c r="D23" s="85">
        <f>[1]CCT!E29</f>
        <v>1602.86</v>
      </c>
      <c r="E23" s="86">
        <f t="shared" si="0"/>
        <v>1602.86</v>
      </c>
      <c r="F23" s="87">
        <f>[1]CCT!H29</f>
        <v>0</v>
      </c>
      <c r="G23" s="85">
        <f>[1]CCT!G29</f>
        <v>0</v>
      </c>
      <c r="H23" s="86">
        <f t="shared" si="1"/>
        <v>0</v>
      </c>
      <c r="I23" s="87">
        <f>[1]CCT!J29</f>
        <v>0</v>
      </c>
      <c r="J23" s="85">
        <f>[1]CCT!I29</f>
        <v>0</v>
      </c>
      <c r="K23" s="86">
        <f t="shared" si="2"/>
        <v>0</v>
      </c>
      <c r="L23" s="88">
        <f t="shared" si="3"/>
        <v>1</v>
      </c>
      <c r="M23" s="89">
        <f t="shared" si="4"/>
        <v>1602.86</v>
      </c>
      <c r="N23" s="90"/>
      <c r="O23" s="89">
        <f t="shared" si="5"/>
        <v>480.85799999999995</v>
      </c>
      <c r="P23" s="89">
        <f t="shared" si="6"/>
        <v>0</v>
      </c>
      <c r="Q23" s="89"/>
      <c r="R23" s="90"/>
      <c r="S23" s="89">
        <f t="shared" si="7"/>
        <v>189.42890909090909</v>
      </c>
      <c r="T23" s="89">
        <f t="shared" si="52"/>
        <v>13.891453333333336</v>
      </c>
      <c r="U23" s="89">
        <f t="shared" si="8"/>
        <v>2287.0383624242422</v>
      </c>
      <c r="V23" s="89">
        <f>VLOOKUP('Resumo Geral imposto cd'!A23,[1]PARÂMETRO!$B$2:$I$4,2,FALSE)*L23</f>
        <v>112.9</v>
      </c>
      <c r="W23" s="89">
        <f>(((VLOOKUP(A23,[1]PARÂMETRO!$B$2:$I$4,3,FALSE)*20)-(VLOOKUP(A23,[1]PARÂMETRO!$B$2:$I$4,3,FALSE)*20)*10%)*C23+((VLOOKUP(A23,[1]PARÂMETRO!$B$2:$IL$4,3,FALSE)*15.5)-(VLOOKUP(A23,[1]PARÂMETRO!$B$2:$I$4,3,FALSE)*15.5*10%))*F23+((VLOOKUP(A23,[1]PARÂMETRO!$B$2:$I$4,3,FALSE)*15.5)-(VLOOKUP(A23,[1]PARÂMETRO!$B$2:$I$4,3,FALSE)*15.5)*10%)*I23)</f>
        <v>287.82</v>
      </c>
      <c r="X23" s="89">
        <f>(VLOOKUP(B23,[1]PARÂMETRO!$B$9:$E$42,4,FALSE)*(2*20*C23))-(IF(E23*6%&lt;=(VLOOKUP(B23,[1]PARÂMETRO!$B$9:$E$42,4,FALSE)*(2*20*C23)),E23*6%,VLOOKUP(B23,[1]PARÂMETRO!$B$9:$E$42,4,FALSE)*(2*20*C23)))+(VLOOKUP(B23,[1]PARÂMETRO!$B$9:$E$42,4,FALSE)*(2*15.5*F23))-(IF(H23*6%&lt;=(VLOOKUP(B23,[1]PARÂMETRO!$B$9:$E$42,4,FALSE)*(2*15.5*F23)),H23*6%,VLOOKUP(B23,[1]PARÂMETRO!$B$9:$E$42,4,FALSE)*(2*15.5*F23)))+(VLOOKUP(B23,[1]PARÂMETRO!$B$9:$E$42,4,FALSE)*(2*15.5*I23))-(IF(K23*6%&lt;=(VLOOKUP(B23,[1]PARÂMETRO!$B$9:$E$42,4,FALSE)*(2*15.5*I23)),K23*6%,VLOOKUP(B23,[1]PARÂMETRO!$B$9:$E$42,4,FALSE)*(2*15.5*I23)))</f>
        <v>51.828400000000016</v>
      </c>
      <c r="Y23" s="89">
        <f>VLOOKUP(A23,[1]PARÂMETRO!$B$2:$I$4,4,FALSE)*L23</f>
        <v>91.08</v>
      </c>
      <c r="Z23" s="89">
        <f>VLOOKUP(A23,[1]PARÂMETRO!$B$2:$I$4,5,FALSE)*L23</f>
        <v>17.03</v>
      </c>
      <c r="AA23" s="89">
        <f>VLOOKUP(A23,[1]PARÂMETRO!$B$2:$I$4,6,FALSE)</f>
        <v>0</v>
      </c>
      <c r="AB23" s="89">
        <f>VLOOKUP($A23,[1]PARÂMETRO!$B$2:$I$4,7,FALSE)</f>
        <v>0</v>
      </c>
      <c r="AC23" s="89">
        <f>VLOOKUP($A23,[1]PARÂMETRO!$B$2:$I$4,8,FALSE)</f>
        <v>0</v>
      </c>
      <c r="AD23" s="89"/>
      <c r="AE23" s="89">
        <f t="shared" si="9"/>
        <v>560.65840000000003</v>
      </c>
      <c r="AF23" s="89">
        <f>'Resumo Geral imposto cl'!AF23</f>
        <v>62.374249647944445</v>
      </c>
      <c r="AG23" s="89"/>
      <c r="AH23" s="89">
        <f>'Resumo Geral imposto cl'!AH23</f>
        <v>58.532576741746027</v>
      </c>
      <c r="AI23" s="89"/>
      <c r="AJ23" s="89">
        <f t="shared" si="10"/>
        <v>120.90682638969048</v>
      </c>
      <c r="AK23" s="90">
        <f t="shared" si="11"/>
        <v>457.40767248484849</v>
      </c>
      <c r="AL23" s="90">
        <f t="shared" si="12"/>
        <v>34.305575436363632</v>
      </c>
      <c r="AM23" s="91">
        <f t="shared" si="13"/>
        <v>22.870383624242422</v>
      </c>
      <c r="AN23" s="90">
        <f t="shared" si="14"/>
        <v>4.5740767248484842</v>
      </c>
      <c r="AO23" s="91">
        <f t="shared" si="15"/>
        <v>57.175959060606061</v>
      </c>
      <c r="AP23" s="90">
        <f t="shared" si="16"/>
        <v>182.96306899393937</v>
      </c>
      <c r="AQ23" s="91">
        <f t="shared" si="17"/>
        <v>68.611150872727265</v>
      </c>
      <c r="AR23" s="90">
        <f t="shared" si="18"/>
        <v>13.722230174545453</v>
      </c>
      <c r="AS23" s="90">
        <f t="shared" si="19"/>
        <v>841.63011737212116</v>
      </c>
      <c r="AT23" s="89">
        <f t="shared" si="20"/>
        <v>190.58653020202019</v>
      </c>
      <c r="AU23" s="89">
        <f t="shared" si="21"/>
        <v>70.135843114343444</v>
      </c>
      <c r="AV23" s="89">
        <f t="shared" si="22"/>
        <v>260.72237331636364</v>
      </c>
      <c r="AW23" s="89">
        <f t="shared" si="23"/>
        <v>2.9646793586980915</v>
      </c>
      <c r="AX23" s="89">
        <f t="shared" si="24"/>
        <v>1.0910020040008981</v>
      </c>
      <c r="AY23" s="89">
        <f t="shared" si="25"/>
        <v>4.0556813626989898</v>
      </c>
      <c r="AZ23" s="89">
        <f t="shared" si="26"/>
        <v>11.477103201864711</v>
      </c>
      <c r="BA23" s="89">
        <f t="shared" si="27"/>
        <v>0.91816825614917696</v>
      </c>
      <c r="BB23" s="89">
        <f t="shared" si="28"/>
        <v>0.45908412807458848</v>
      </c>
      <c r="BC23" s="89">
        <f t="shared" si="29"/>
        <v>8.0046342684848497</v>
      </c>
      <c r="BD23" s="89">
        <f t="shared" si="30"/>
        <v>2.9457054108024252</v>
      </c>
      <c r="BE23" s="89">
        <f t="shared" si="31"/>
        <v>98.342649584242409</v>
      </c>
      <c r="BF23" s="89">
        <f t="shared" si="32"/>
        <v>3.8117306040404038</v>
      </c>
      <c r="BG23" s="89">
        <f t="shared" si="33"/>
        <v>125.95907545365856</v>
      </c>
      <c r="BH23" s="89">
        <f t="shared" si="34"/>
        <v>254.11537360269358</v>
      </c>
      <c r="BI23" s="89">
        <f t="shared" si="35"/>
        <v>31.764421700336698</v>
      </c>
      <c r="BJ23" s="89">
        <f t="shared" si="36"/>
        <v>19.281003972104376</v>
      </c>
      <c r="BK23" s="89">
        <f t="shared" si="37"/>
        <v>7.6234612080808075</v>
      </c>
      <c r="BL23" s="89">
        <f t="shared" si="38"/>
        <v>0</v>
      </c>
      <c r="BM23" s="89">
        <f t="shared" si="39"/>
        <v>115.10460785782331</v>
      </c>
      <c r="BN23" s="89">
        <f t="shared" si="40"/>
        <v>427.8888683410388</v>
      </c>
      <c r="BO23" s="89">
        <f t="shared" si="41"/>
        <v>1660.2561158458811</v>
      </c>
      <c r="BP23" s="89">
        <f t="shared" si="42"/>
        <v>1660.2561158458811</v>
      </c>
      <c r="BQ23" s="89">
        <f t="shared" si="43"/>
        <v>4628.8597046598134</v>
      </c>
      <c r="BR23" s="89">
        <f t="shared" si="44"/>
        <v>288.24309733412423</v>
      </c>
      <c r="BS23" s="92">
        <f>VLOOKUP(B23,'[1]ISS VIGILANCIA'!$A$1:$B$35,2,FALSE)*100</f>
        <v>3</v>
      </c>
      <c r="BT23" s="93">
        <f t="shared" si="45"/>
        <v>6.65</v>
      </c>
      <c r="BU23" s="94">
        <f t="shared" si="46"/>
        <v>3.2137118371719318</v>
      </c>
      <c r="BV23" s="95">
        <f t="shared" si="53"/>
        <v>148.75821225473413</v>
      </c>
      <c r="BW23" s="94">
        <f t="shared" si="47"/>
        <v>3.2137118371719318</v>
      </c>
      <c r="BX23" s="96">
        <f t="shared" si="54"/>
        <v>148.75821225473413</v>
      </c>
      <c r="BY23" s="94">
        <f t="shared" si="48"/>
        <v>0.69630423138725195</v>
      </c>
      <c r="BZ23" s="89">
        <f t="shared" si="55"/>
        <v>32.230945988525733</v>
      </c>
      <c r="CA23" s="89">
        <f t="shared" si="49"/>
        <v>345.76681145877103</v>
      </c>
      <c r="CB23" s="89">
        <f t="shared" si="50"/>
        <v>963.75727929088919</v>
      </c>
      <c r="CC23" s="97">
        <f t="shared" si="51"/>
        <v>5592.6169839507029</v>
      </c>
      <c r="CD23" s="100"/>
    </row>
    <row r="24" spans="1:82" s="101" customFormat="1" ht="15" customHeight="1">
      <c r="A24" s="83" t="str">
        <f>[1]CCT!D30</f>
        <v>Sindesp - MG</v>
      </c>
      <c r="B24" s="83" t="str">
        <f>[1]CCT!C30</f>
        <v>Pouso Alegre</v>
      </c>
      <c r="C24" s="87">
        <f>[1]CCT!F30</f>
        <v>0</v>
      </c>
      <c r="D24" s="85">
        <f>[1]CCT!E30</f>
        <v>0</v>
      </c>
      <c r="E24" s="86">
        <f t="shared" si="0"/>
        <v>0</v>
      </c>
      <c r="F24" s="87">
        <f>[1]CCT!H30</f>
        <v>2</v>
      </c>
      <c r="G24" s="85">
        <f>[1]CCT!G30</f>
        <v>1602.86</v>
      </c>
      <c r="H24" s="86">
        <f t="shared" si="1"/>
        <v>3205.72</v>
      </c>
      <c r="I24" s="87">
        <f>[1]CCT!J30</f>
        <v>2</v>
      </c>
      <c r="J24" s="85">
        <f>[1]CCT!I30</f>
        <v>1602.86</v>
      </c>
      <c r="K24" s="86">
        <f t="shared" si="2"/>
        <v>3205.72</v>
      </c>
      <c r="L24" s="88">
        <f t="shared" si="3"/>
        <v>4</v>
      </c>
      <c r="M24" s="89">
        <f t="shared" si="4"/>
        <v>6411.44</v>
      </c>
      <c r="N24" s="90"/>
      <c r="O24" s="89">
        <f t="shared" si="5"/>
        <v>1923.4319999999998</v>
      </c>
      <c r="P24" s="89">
        <f t="shared" si="6"/>
        <v>822.1214654545455</v>
      </c>
      <c r="Q24" s="89"/>
      <c r="R24" s="90"/>
      <c r="S24" s="89">
        <f t="shared" si="7"/>
        <v>645.151812338843</v>
      </c>
      <c r="T24" s="89">
        <f t="shared" si="52"/>
        <v>189.42890909090912</v>
      </c>
      <c r="U24" s="89">
        <f t="shared" si="8"/>
        <v>9991.5741868842979</v>
      </c>
      <c r="V24" s="89">
        <f>VLOOKUP('Resumo Geral imposto cd'!A24,[1]PARÂMETRO!$B$2:$I$4,2,FALSE)*L24</f>
        <v>451.6</v>
      </c>
      <c r="W24" s="89">
        <f>(((VLOOKUP(A24,[1]PARÂMETRO!$B$2:$I$4,3,FALSE)*20)-(VLOOKUP(A24,[1]PARÂMETRO!$B$2:$I$4,3,FALSE)*20)*10%)*C24+((VLOOKUP(A24,[1]PARÂMETRO!$B$2:$IL$4,3,FALSE)*15.5)-(VLOOKUP(A24,[1]PARÂMETRO!$B$2:$I$4,3,FALSE)*15.5*10%))*F24+((VLOOKUP(A24,[1]PARÂMETRO!$B$2:$I$4,3,FALSE)*15.5)-(VLOOKUP(A24,[1]PARÂMETRO!$B$2:$I$4,3,FALSE)*15.5)*10%)*I24)</f>
        <v>892.24199999999996</v>
      </c>
      <c r="X24" s="89">
        <f>(VLOOKUP(B24,[1]PARÂMETRO!$B$9:$E$42,4,FALSE)*(2*20*C24))-(IF(E24*6%&lt;=(VLOOKUP(B24,[1]PARÂMETRO!$B$9:$E$42,4,FALSE)*(2*20*C24)),E24*6%,VLOOKUP(B24,[1]PARÂMETRO!$B$9:$E$42,4,FALSE)*(2*20*C24)))+(VLOOKUP(B24,[1]PARÂMETRO!$B$9:$E$42,4,FALSE)*(2*15.5*F24))-(IF(H24*6%&lt;=(VLOOKUP(B24,[1]PARÂMETRO!$B$9:$E$42,4,FALSE)*(2*15.5*F24)),H24*6%,VLOOKUP(B24,[1]PARÂMETRO!$B$9:$E$42,4,FALSE)*(2*15.5*F24)))+(VLOOKUP(B24,[1]PARÂMETRO!$B$9:$E$42,4,FALSE)*(2*15.5*I24))-(IF(K24*6%&lt;=(VLOOKUP(B24,[1]PARÂMETRO!$B$9:$E$42,4,FALSE)*(2*15.5*I24)),K24*6%,VLOOKUP(B24,[1]PARÂMETRO!$B$9:$E$42,4,FALSE)*(2*15.5*I24)))</f>
        <v>74.113600000000076</v>
      </c>
      <c r="Y24" s="89">
        <f>VLOOKUP(A24,[1]PARÂMETRO!$B$2:$I$4,4,FALSE)*L24</f>
        <v>364.32</v>
      </c>
      <c r="Z24" s="89">
        <f>VLOOKUP(A24,[1]PARÂMETRO!$B$2:$I$4,5,FALSE)*L24</f>
        <v>68.12</v>
      </c>
      <c r="AA24" s="89">
        <f>VLOOKUP(A24,[1]PARÂMETRO!$B$2:$I$4,6,FALSE)</f>
        <v>0</v>
      </c>
      <c r="AB24" s="89">
        <f>VLOOKUP($A24,[1]PARÂMETRO!$B$2:$I$4,7,FALSE)</f>
        <v>0</v>
      </c>
      <c r="AC24" s="89">
        <f>VLOOKUP($A24,[1]PARÂMETRO!$B$2:$I$4,8,FALSE)</f>
        <v>0</v>
      </c>
      <c r="AD24" s="89"/>
      <c r="AE24" s="89">
        <f t="shared" si="9"/>
        <v>1850.3956000000003</v>
      </c>
      <c r="AF24" s="89">
        <f>'Resumo Geral imposto cl'!AF24</f>
        <v>249.49699859177778</v>
      </c>
      <c r="AG24" s="89"/>
      <c r="AH24" s="89">
        <f>'Resumo Geral imposto cl'!AH24</f>
        <v>234.13030696698411</v>
      </c>
      <c r="AI24" s="89"/>
      <c r="AJ24" s="89">
        <f t="shared" si="10"/>
        <v>483.62730555876192</v>
      </c>
      <c r="AK24" s="90">
        <f t="shared" si="11"/>
        <v>1998.3148373768597</v>
      </c>
      <c r="AL24" s="90">
        <f t="shared" si="12"/>
        <v>149.87361280326445</v>
      </c>
      <c r="AM24" s="91">
        <f t="shared" si="13"/>
        <v>99.915741868842986</v>
      </c>
      <c r="AN24" s="90">
        <f t="shared" si="14"/>
        <v>19.983148373768596</v>
      </c>
      <c r="AO24" s="91">
        <f t="shared" si="15"/>
        <v>249.78935467210746</v>
      </c>
      <c r="AP24" s="90">
        <f t="shared" si="16"/>
        <v>799.32593495074389</v>
      </c>
      <c r="AQ24" s="91">
        <f t="shared" si="17"/>
        <v>299.7472256065289</v>
      </c>
      <c r="AR24" s="90">
        <f t="shared" si="18"/>
        <v>59.949445121305786</v>
      </c>
      <c r="AS24" s="90">
        <f t="shared" si="19"/>
        <v>3676.8993007734216</v>
      </c>
      <c r="AT24" s="89">
        <f t="shared" si="20"/>
        <v>832.63118224035816</v>
      </c>
      <c r="AU24" s="89">
        <f t="shared" si="21"/>
        <v>306.40827506445191</v>
      </c>
      <c r="AV24" s="89">
        <f t="shared" si="22"/>
        <v>1139.0394573048102</v>
      </c>
      <c r="AW24" s="89">
        <f t="shared" si="23"/>
        <v>12.952040612627794</v>
      </c>
      <c r="AX24" s="89">
        <f t="shared" si="24"/>
        <v>4.7663509454470292</v>
      </c>
      <c r="AY24" s="89">
        <f t="shared" si="25"/>
        <v>17.718391558074824</v>
      </c>
      <c r="AZ24" s="89">
        <f t="shared" si="26"/>
        <v>50.140972699034535</v>
      </c>
      <c r="BA24" s="89">
        <f t="shared" si="27"/>
        <v>4.0112778159227629</v>
      </c>
      <c r="BB24" s="89">
        <f t="shared" si="28"/>
        <v>2.0056389079613814</v>
      </c>
      <c r="BC24" s="89">
        <f t="shared" si="29"/>
        <v>34.970509654095046</v>
      </c>
      <c r="BD24" s="89">
        <f t="shared" si="30"/>
        <v>12.869147552706981</v>
      </c>
      <c r="BE24" s="89">
        <f t="shared" si="31"/>
        <v>429.63769003602476</v>
      </c>
      <c r="BF24" s="89">
        <f t="shared" si="32"/>
        <v>16.652623644807164</v>
      </c>
      <c r="BG24" s="89">
        <f t="shared" si="33"/>
        <v>550.28786031055256</v>
      </c>
      <c r="BH24" s="89">
        <f t="shared" si="34"/>
        <v>1110.1749096538108</v>
      </c>
      <c r="BI24" s="89">
        <f t="shared" si="35"/>
        <v>138.77186370672635</v>
      </c>
      <c r="BJ24" s="89">
        <f t="shared" si="36"/>
        <v>84.234521269982906</v>
      </c>
      <c r="BK24" s="89">
        <f t="shared" si="37"/>
        <v>33.305247289614329</v>
      </c>
      <c r="BL24" s="89">
        <f t="shared" si="38"/>
        <v>0</v>
      </c>
      <c r="BM24" s="89">
        <f t="shared" si="39"/>
        <v>502.86704742660959</v>
      </c>
      <c r="BN24" s="89">
        <f t="shared" si="40"/>
        <v>1869.353589346744</v>
      </c>
      <c r="BO24" s="89">
        <f t="shared" si="41"/>
        <v>7253.2985992936037</v>
      </c>
      <c r="BP24" s="89">
        <f t="shared" si="42"/>
        <v>7253.2985992936028</v>
      </c>
      <c r="BQ24" s="89">
        <f t="shared" si="43"/>
        <v>19578.895691736663</v>
      </c>
      <c r="BR24" s="89">
        <f t="shared" si="44"/>
        <v>1152.9723893364969</v>
      </c>
      <c r="BS24" s="92">
        <f>VLOOKUP(B24,'[1]ISS VIGILANCIA'!$A$1:$B$35,2,FALSE)*100</f>
        <v>2</v>
      </c>
      <c r="BT24" s="93">
        <f t="shared" si="45"/>
        <v>5.65</v>
      </c>
      <c r="BU24" s="94">
        <f t="shared" si="46"/>
        <v>2.1197668256491848</v>
      </c>
      <c r="BV24" s="95">
        <f t="shared" si="53"/>
        <v>415.02693570189126</v>
      </c>
      <c r="BW24" s="94">
        <f t="shared" si="47"/>
        <v>3.1796502384737768</v>
      </c>
      <c r="BX24" s="96">
        <f t="shared" si="54"/>
        <v>622.54040355283678</v>
      </c>
      <c r="BY24" s="94">
        <f t="shared" si="48"/>
        <v>0.68892421833598505</v>
      </c>
      <c r="BZ24" s="89">
        <f t="shared" si="55"/>
        <v>134.88375410311465</v>
      </c>
      <c r="CA24" s="89">
        <f t="shared" si="49"/>
        <v>1383.0672458350841</v>
      </c>
      <c r="CB24" s="89">
        <f t="shared" si="50"/>
        <v>3708.4907285294239</v>
      </c>
      <c r="CC24" s="97">
        <f t="shared" si="51"/>
        <v>23287.386420266088</v>
      </c>
      <c r="CD24" s="100"/>
    </row>
    <row r="25" spans="1:82" s="101" customFormat="1" ht="15" customHeight="1">
      <c r="A25" s="83" t="str">
        <f>[1]CCT!D31</f>
        <v>Sindesp - MG</v>
      </c>
      <c r="B25" s="83" t="str">
        <f>[1]CCT!C31</f>
        <v>Ribeirão das Neves</v>
      </c>
      <c r="C25" s="87">
        <f>[1]CCT!F31</f>
        <v>1</v>
      </c>
      <c r="D25" s="85">
        <f>[1]CCT!E31</f>
        <v>1602.86</v>
      </c>
      <c r="E25" s="86">
        <f t="shared" si="0"/>
        <v>1602.86</v>
      </c>
      <c r="F25" s="87">
        <f>[1]CCT!H31</f>
        <v>2</v>
      </c>
      <c r="G25" s="85">
        <f>[1]CCT!G31</f>
        <v>1602.86</v>
      </c>
      <c r="H25" s="86">
        <f t="shared" si="1"/>
        <v>3205.72</v>
      </c>
      <c r="I25" s="87">
        <f>[1]CCT!J31</f>
        <v>2</v>
      </c>
      <c r="J25" s="85">
        <f>[1]CCT!I31</f>
        <v>1602.86</v>
      </c>
      <c r="K25" s="86">
        <f t="shared" si="2"/>
        <v>3205.72</v>
      </c>
      <c r="L25" s="88">
        <f t="shared" si="3"/>
        <v>5</v>
      </c>
      <c r="M25" s="89">
        <f t="shared" si="4"/>
        <v>8014.2999999999993</v>
      </c>
      <c r="N25" s="90"/>
      <c r="O25" s="89">
        <f t="shared" si="5"/>
        <v>2404.29</v>
      </c>
      <c r="P25" s="89">
        <f t="shared" si="6"/>
        <v>822.1214654545455</v>
      </c>
      <c r="Q25" s="89"/>
      <c r="R25" s="90"/>
      <c r="S25" s="89">
        <f t="shared" si="7"/>
        <v>834.58072142975197</v>
      </c>
      <c r="T25" s="89">
        <f t="shared" si="52"/>
        <v>203.32036242424243</v>
      </c>
      <c r="U25" s="89">
        <f t="shared" si="8"/>
        <v>12278.61254930854</v>
      </c>
      <c r="V25" s="89">
        <f>VLOOKUP('Resumo Geral imposto cd'!A25,[1]PARÂMETRO!$B$2:$I$4,2,FALSE)*L25</f>
        <v>564.5</v>
      </c>
      <c r="W25" s="89">
        <f>(((VLOOKUP(A25,[1]PARÂMETRO!$B$2:$I$4,3,FALSE)*20)-(VLOOKUP(A25,[1]PARÂMETRO!$B$2:$I$4,3,FALSE)*20)*10%)*C25+((VLOOKUP(A25,[1]PARÂMETRO!$B$2:$IL$4,3,FALSE)*15.5)-(VLOOKUP(A25,[1]PARÂMETRO!$B$2:$I$4,3,FALSE)*15.5*10%))*F25+((VLOOKUP(A25,[1]PARÂMETRO!$B$2:$I$4,3,FALSE)*15.5)-(VLOOKUP(A25,[1]PARÂMETRO!$B$2:$I$4,3,FALSE)*15.5)*10%)*I25)</f>
        <v>1180.0619999999999</v>
      </c>
      <c r="X25" s="89">
        <f>(VLOOKUP(B25,[1]PARÂMETRO!$B$9:$E$42,4,FALSE)*(2*20*C25))-(IF(E25*6%&lt;=(VLOOKUP(B25,[1]PARÂMETRO!$B$9:$E$42,4,FALSE)*(2*20*C25)),E25*6%,VLOOKUP(B25,[1]PARÂMETRO!$B$9:$E$42,4,FALSE)*(2*20*C25)))+(VLOOKUP(B25,[1]PARÂMETRO!$B$9:$E$42,4,FALSE)*(2*15.5*F25))-(IF(H25*6%&lt;=(VLOOKUP(B25,[1]PARÂMETRO!$B$9:$E$42,4,FALSE)*(2*15.5*F25)),H25*6%,VLOOKUP(B25,[1]PARÂMETRO!$B$9:$E$42,4,FALSE)*(2*15.5*F25)))+(VLOOKUP(B25,[1]PARÂMETRO!$B$9:$E$42,4,FALSE)*(2*15.5*I25))-(IF(K25*6%&lt;=(VLOOKUP(B25,[1]PARÂMETRO!$B$9:$E$42,4,FALSE)*(2*15.5*I25)),K25*6%,VLOOKUP(B25,[1]PARÂMETRO!$B$9:$E$42,4,FALSE)*(2*15.5*I25)))</f>
        <v>125.94200000000006</v>
      </c>
      <c r="Y25" s="89">
        <f>VLOOKUP(A25,[1]PARÂMETRO!$B$2:$I$4,4,FALSE)*L25</f>
        <v>455.4</v>
      </c>
      <c r="Z25" s="89">
        <f>VLOOKUP(A25,[1]PARÂMETRO!$B$2:$I$4,5,FALSE)*L25</f>
        <v>85.15</v>
      </c>
      <c r="AA25" s="89">
        <f>VLOOKUP(A25,[1]PARÂMETRO!$B$2:$I$4,6,FALSE)</f>
        <v>0</v>
      </c>
      <c r="AB25" s="89">
        <f>VLOOKUP($A25,[1]PARÂMETRO!$B$2:$I$4,7,FALSE)</f>
        <v>0</v>
      </c>
      <c r="AC25" s="89">
        <f>VLOOKUP($A25,[1]PARÂMETRO!$B$2:$I$4,8,FALSE)</f>
        <v>0</v>
      </c>
      <c r="AD25" s="89"/>
      <c r="AE25" s="89">
        <f t="shared" si="9"/>
        <v>2411.0540000000001</v>
      </c>
      <c r="AF25" s="89">
        <f>'Resumo Geral imposto cl'!AF25</f>
        <v>311.87124823972221</v>
      </c>
      <c r="AG25" s="89"/>
      <c r="AH25" s="89">
        <f>'Resumo Geral imposto cl'!AH25</f>
        <v>292.66288370873013</v>
      </c>
      <c r="AI25" s="89"/>
      <c r="AJ25" s="89">
        <f t="shared" si="10"/>
        <v>604.53413194845234</v>
      </c>
      <c r="AK25" s="90">
        <f t="shared" si="11"/>
        <v>2455.7225098617082</v>
      </c>
      <c r="AL25" s="90">
        <f t="shared" si="12"/>
        <v>184.1791882396281</v>
      </c>
      <c r="AM25" s="91">
        <f t="shared" si="13"/>
        <v>122.78612549308541</v>
      </c>
      <c r="AN25" s="90">
        <f t="shared" si="14"/>
        <v>24.557225098617081</v>
      </c>
      <c r="AO25" s="91">
        <f t="shared" si="15"/>
        <v>306.96531373271353</v>
      </c>
      <c r="AP25" s="90">
        <f t="shared" si="16"/>
        <v>982.28900394468326</v>
      </c>
      <c r="AQ25" s="91">
        <f t="shared" si="17"/>
        <v>368.35837647925621</v>
      </c>
      <c r="AR25" s="90">
        <f t="shared" si="18"/>
        <v>73.671675295851244</v>
      </c>
      <c r="AS25" s="90">
        <f t="shared" si="19"/>
        <v>4518.5294181455429</v>
      </c>
      <c r="AT25" s="89">
        <f t="shared" si="20"/>
        <v>1023.2177124423783</v>
      </c>
      <c r="AU25" s="89">
        <f t="shared" si="21"/>
        <v>376.54411817879532</v>
      </c>
      <c r="AV25" s="89">
        <f t="shared" si="22"/>
        <v>1399.7618306211737</v>
      </c>
      <c r="AW25" s="89">
        <f t="shared" si="23"/>
        <v>15.916719971325884</v>
      </c>
      <c r="AX25" s="89">
        <f t="shared" si="24"/>
        <v>5.8573529494479271</v>
      </c>
      <c r="AY25" s="89">
        <f t="shared" si="25"/>
        <v>21.774072920773811</v>
      </c>
      <c r="AZ25" s="89">
        <f t="shared" si="26"/>
        <v>61.61807590089925</v>
      </c>
      <c r="BA25" s="89">
        <f t="shared" si="27"/>
        <v>4.92944607207194</v>
      </c>
      <c r="BB25" s="89">
        <f t="shared" si="28"/>
        <v>2.46472303603597</v>
      </c>
      <c r="BC25" s="89">
        <f t="shared" si="29"/>
        <v>42.975143922579896</v>
      </c>
      <c r="BD25" s="89">
        <f t="shared" si="30"/>
        <v>15.814852963509406</v>
      </c>
      <c r="BE25" s="89">
        <f t="shared" si="31"/>
        <v>527.98033962026716</v>
      </c>
      <c r="BF25" s="89">
        <f t="shared" si="32"/>
        <v>20.464354248847567</v>
      </c>
      <c r="BG25" s="89">
        <f t="shared" si="33"/>
        <v>676.24693576421123</v>
      </c>
      <c r="BH25" s="89">
        <f t="shared" si="34"/>
        <v>1364.2902832565044</v>
      </c>
      <c r="BI25" s="89">
        <f t="shared" si="35"/>
        <v>170.53628540706305</v>
      </c>
      <c r="BJ25" s="89">
        <f t="shared" si="36"/>
        <v>103.51552524208728</v>
      </c>
      <c r="BK25" s="89">
        <f t="shared" si="37"/>
        <v>40.928708497695133</v>
      </c>
      <c r="BL25" s="89">
        <f t="shared" si="38"/>
        <v>0</v>
      </c>
      <c r="BM25" s="89">
        <f t="shared" si="39"/>
        <v>617.97165528443293</v>
      </c>
      <c r="BN25" s="89">
        <f t="shared" si="40"/>
        <v>2297.2424576877829</v>
      </c>
      <c r="BO25" s="89">
        <f t="shared" si="41"/>
        <v>8913.554715139484</v>
      </c>
      <c r="BP25" s="89">
        <f t="shared" si="42"/>
        <v>8913.5547151394858</v>
      </c>
      <c r="BQ25" s="89">
        <f t="shared" si="43"/>
        <v>24207.755396396478</v>
      </c>
      <c r="BR25" s="89">
        <f t="shared" si="44"/>
        <v>1441.2154866706212</v>
      </c>
      <c r="BS25" s="92">
        <f>VLOOKUP(B25,'[1]ISS VIGILANCIA'!$A$1:$B$35,2,FALSE)*100</f>
        <v>2</v>
      </c>
      <c r="BT25" s="93">
        <f t="shared" si="45"/>
        <v>5.65</v>
      </c>
      <c r="BU25" s="94">
        <f t="shared" si="46"/>
        <v>2.1197668256491848</v>
      </c>
      <c r="BV25" s="95">
        <f t="shared" si="53"/>
        <v>513.14796812711279</v>
      </c>
      <c r="BW25" s="94">
        <f t="shared" si="47"/>
        <v>3.1796502384737768</v>
      </c>
      <c r="BX25" s="96">
        <f t="shared" si="54"/>
        <v>769.7219521906693</v>
      </c>
      <c r="BY25" s="94">
        <f t="shared" si="48"/>
        <v>0.68892421833598505</v>
      </c>
      <c r="BZ25" s="89">
        <f t="shared" si="55"/>
        <v>166.77308964131169</v>
      </c>
      <c r="CA25" s="89">
        <f t="shared" si="49"/>
        <v>1728.834057293855</v>
      </c>
      <c r="CB25" s="89">
        <f t="shared" si="50"/>
        <v>4619.6925539235708</v>
      </c>
      <c r="CC25" s="97">
        <f t="shared" si="51"/>
        <v>28827.447950320049</v>
      </c>
      <c r="CD25" s="100"/>
    </row>
    <row r="26" spans="1:82" s="101" customFormat="1" ht="15" customHeight="1">
      <c r="A26" s="83" t="str">
        <f>[1]CCT!D32</f>
        <v>Sindesp - MG</v>
      </c>
      <c r="B26" s="83" t="str">
        <f>[1]CCT!C32</f>
        <v>Santa Luzia</v>
      </c>
      <c r="C26" s="87">
        <f>[1]CCT!F32</f>
        <v>0</v>
      </c>
      <c r="D26" s="85">
        <f>[1]CCT!E32</f>
        <v>0</v>
      </c>
      <c r="E26" s="86">
        <f t="shared" si="0"/>
        <v>0</v>
      </c>
      <c r="F26" s="87">
        <f>[1]CCT!H32</f>
        <v>2</v>
      </c>
      <c r="G26" s="85">
        <f>[1]CCT!G32</f>
        <v>1602.86</v>
      </c>
      <c r="H26" s="86">
        <f t="shared" si="1"/>
        <v>3205.72</v>
      </c>
      <c r="I26" s="87">
        <f>[1]CCT!J32</f>
        <v>2</v>
      </c>
      <c r="J26" s="85">
        <f>[1]CCT!I32</f>
        <v>1602.86</v>
      </c>
      <c r="K26" s="86">
        <f t="shared" si="2"/>
        <v>3205.72</v>
      </c>
      <c r="L26" s="88">
        <f t="shared" si="3"/>
        <v>4</v>
      </c>
      <c r="M26" s="89">
        <f t="shared" si="4"/>
        <v>6411.44</v>
      </c>
      <c r="N26" s="90"/>
      <c r="O26" s="89">
        <f t="shared" si="5"/>
        <v>1923.4319999999998</v>
      </c>
      <c r="P26" s="89">
        <f t="shared" si="6"/>
        <v>822.1214654545455</v>
      </c>
      <c r="Q26" s="89"/>
      <c r="R26" s="90"/>
      <c r="S26" s="89">
        <f t="shared" si="7"/>
        <v>645.151812338843</v>
      </c>
      <c r="T26" s="89">
        <f t="shared" si="52"/>
        <v>189.42890909090912</v>
      </c>
      <c r="U26" s="89">
        <f t="shared" si="8"/>
        <v>9991.5741868842979</v>
      </c>
      <c r="V26" s="89">
        <f>VLOOKUP('Resumo Geral imposto cd'!A26,[1]PARÂMETRO!$B$2:$I$4,2,FALSE)*L26</f>
        <v>451.6</v>
      </c>
      <c r="W26" s="89">
        <f>(((VLOOKUP(A26,[1]PARÂMETRO!$B$2:$I$4,3,FALSE)*20)-(VLOOKUP(A26,[1]PARÂMETRO!$B$2:$I$4,3,FALSE)*20)*10%)*C26+((VLOOKUP(A26,[1]PARÂMETRO!$B$2:$IL$4,3,FALSE)*15.5)-(VLOOKUP(A26,[1]PARÂMETRO!$B$2:$I$4,3,FALSE)*15.5*10%))*F26+((VLOOKUP(A26,[1]PARÂMETRO!$B$2:$I$4,3,FALSE)*15.5)-(VLOOKUP(A26,[1]PARÂMETRO!$B$2:$I$4,3,FALSE)*15.5)*10%)*I26)</f>
        <v>892.24199999999996</v>
      </c>
      <c r="X26" s="89">
        <f>(VLOOKUP(B26,[1]PARÂMETRO!$B$9:$E$42,4,FALSE)*(2*20*C26))-(IF(E26*6%&lt;=(VLOOKUP(B26,[1]PARÂMETRO!$B$9:$E$42,4,FALSE)*(2*20*C26)),E26*6%,VLOOKUP(B26,[1]PARÂMETRO!$B$9:$E$42,4,FALSE)*(2*20*C26)))+(VLOOKUP(B26,[1]PARÂMETRO!$B$9:$E$42,4,FALSE)*(2*15.5*F26))-(IF(H26*6%&lt;=(VLOOKUP(B26,[1]PARÂMETRO!$B$9:$E$42,4,FALSE)*(2*15.5*F26)),H26*6%,VLOOKUP(B26,[1]PARÂMETRO!$B$9:$E$42,4,FALSE)*(2*15.5*F26)))+(VLOOKUP(B26,[1]PARÂMETRO!$B$9:$E$42,4,FALSE)*(2*15.5*I26))-(IF(K26*6%&lt;=(VLOOKUP(B26,[1]PARÂMETRO!$B$9:$E$42,4,FALSE)*(2*15.5*I26)),K26*6%,VLOOKUP(B26,[1]PARÂMETRO!$B$9:$E$42,4,FALSE)*(2*15.5*I26)))</f>
        <v>74.113600000000076</v>
      </c>
      <c r="Y26" s="89">
        <f>VLOOKUP(A26,[1]PARÂMETRO!$B$2:$I$4,4,FALSE)*L26</f>
        <v>364.32</v>
      </c>
      <c r="Z26" s="89">
        <f>VLOOKUP(A26,[1]PARÂMETRO!$B$2:$I$4,5,FALSE)*L26</f>
        <v>68.12</v>
      </c>
      <c r="AA26" s="89">
        <f>VLOOKUP(A26,[1]PARÂMETRO!$B$2:$I$4,6,FALSE)</f>
        <v>0</v>
      </c>
      <c r="AB26" s="89">
        <f>VLOOKUP($A26,[1]PARÂMETRO!$B$2:$I$4,7,FALSE)</f>
        <v>0</v>
      </c>
      <c r="AC26" s="89">
        <f>VLOOKUP($A26,[1]PARÂMETRO!$B$2:$I$4,8,FALSE)</f>
        <v>0</v>
      </c>
      <c r="AD26" s="89"/>
      <c r="AE26" s="89">
        <f t="shared" si="9"/>
        <v>1850.3956000000003</v>
      </c>
      <c r="AF26" s="89">
        <f>'Resumo Geral imposto cl'!AF26</f>
        <v>249.49699859177778</v>
      </c>
      <c r="AG26" s="89"/>
      <c r="AH26" s="89">
        <f>'Resumo Geral imposto cl'!AH26</f>
        <v>234.13030696698411</v>
      </c>
      <c r="AI26" s="89"/>
      <c r="AJ26" s="89">
        <f t="shared" si="10"/>
        <v>483.62730555876192</v>
      </c>
      <c r="AK26" s="90">
        <f t="shared" si="11"/>
        <v>1998.3148373768597</v>
      </c>
      <c r="AL26" s="90">
        <f t="shared" si="12"/>
        <v>149.87361280326445</v>
      </c>
      <c r="AM26" s="91">
        <f t="shared" si="13"/>
        <v>99.915741868842986</v>
      </c>
      <c r="AN26" s="90">
        <f t="shared" si="14"/>
        <v>19.983148373768596</v>
      </c>
      <c r="AO26" s="91">
        <f t="shared" si="15"/>
        <v>249.78935467210746</v>
      </c>
      <c r="AP26" s="90">
        <f t="shared" si="16"/>
        <v>799.32593495074389</v>
      </c>
      <c r="AQ26" s="91">
        <f t="shared" si="17"/>
        <v>299.7472256065289</v>
      </c>
      <c r="AR26" s="90">
        <f t="shared" si="18"/>
        <v>59.949445121305786</v>
      </c>
      <c r="AS26" s="90">
        <f t="shared" si="19"/>
        <v>3676.8993007734216</v>
      </c>
      <c r="AT26" s="89">
        <f t="shared" si="20"/>
        <v>832.63118224035816</v>
      </c>
      <c r="AU26" s="89">
        <f t="shared" si="21"/>
        <v>306.40827506445191</v>
      </c>
      <c r="AV26" s="89">
        <f t="shared" si="22"/>
        <v>1139.0394573048102</v>
      </c>
      <c r="AW26" s="89">
        <f t="shared" si="23"/>
        <v>12.952040612627794</v>
      </c>
      <c r="AX26" s="89">
        <f t="shared" si="24"/>
        <v>4.7663509454470292</v>
      </c>
      <c r="AY26" s="89">
        <f t="shared" si="25"/>
        <v>17.718391558074824</v>
      </c>
      <c r="AZ26" s="89">
        <f t="shared" si="26"/>
        <v>50.140972699034535</v>
      </c>
      <c r="BA26" s="89">
        <f t="shared" si="27"/>
        <v>4.0112778159227629</v>
      </c>
      <c r="BB26" s="89">
        <f t="shared" si="28"/>
        <v>2.0056389079613814</v>
      </c>
      <c r="BC26" s="89">
        <f t="shared" si="29"/>
        <v>34.970509654095046</v>
      </c>
      <c r="BD26" s="89">
        <f t="shared" si="30"/>
        <v>12.869147552706981</v>
      </c>
      <c r="BE26" s="89">
        <f t="shared" si="31"/>
        <v>429.63769003602476</v>
      </c>
      <c r="BF26" s="89">
        <f t="shared" si="32"/>
        <v>16.652623644807164</v>
      </c>
      <c r="BG26" s="89">
        <f t="shared" si="33"/>
        <v>550.28786031055256</v>
      </c>
      <c r="BH26" s="89">
        <f t="shared" si="34"/>
        <v>1110.1749096538108</v>
      </c>
      <c r="BI26" s="89">
        <f t="shared" si="35"/>
        <v>138.77186370672635</v>
      </c>
      <c r="BJ26" s="89">
        <f t="shared" si="36"/>
        <v>84.234521269982906</v>
      </c>
      <c r="BK26" s="89">
        <f t="shared" si="37"/>
        <v>33.305247289614329</v>
      </c>
      <c r="BL26" s="89">
        <f t="shared" si="38"/>
        <v>0</v>
      </c>
      <c r="BM26" s="89">
        <f t="shared" si="39"/>
        <v>502.86704742660959</v>
      </c>
      <c r="BN26" s="89">
        <f t="shared" si="40"/>
        <v>1869.353589346744</v>
      </c>
      <c r="BO26" s="89">
        <f t="shared" si="41"/>
        <v>7253.2985992936037</v>
      </c>
      <c r="BP26" s="89">
        <f t="shared" si="42"/>
        <v>7253.2985992936028</v>
      </c>
      <c r="BQ26" s="89">
        <f t="shared" si="43"/>
        <v>19578.895691736663</v>
      </c>
      <c r="BR26" s="89">
        <f t="shared" si="44"/>
        <v>1152.9723893364969</v>
      </c>
      <c r="BS26" s="92">
        <f>VLOOKUP(B26,'[1]ISS VIGILANCIA'!$A$1:$B$35,2,FALSE)*100</f>
        <v>2</v>
      </c>
      <c r="BT26" s="93">
        <f t="shared" si="45"/>
        <v>5.65</v>
      </c>
      <c r="BU26" s="94">
        <f t="shared" si="46"/>
        <v>2.1197668256491848</v>
      </c>
      <c r="BV26" s="95">
        <f t="shared" si="53"/>
        <v>415.02693570189126</v>
      </c>
      <c r="BW26" s="94">
        <f t="shared" si="47"/>
        <v>3.1796502384737768</v>
      </c>
      <c r="BX26" s="96">
        <f t="shared" si="54"/>
        <v>622.54040355283678</v>
      </c>
      <c r="BY26" s="94">
        <f t="shared" si="48"/>
        <v>0.68892421833598505</v>
      </c>
      <c r="BZ26" s="89">
        <f t="shared" si="55"/>
        <v>134.88375410311465</v>
      </c>
      <c r="CA26" s="89">
        <f t="shared" si="49"/>
        <v>1383.0672458350841</v>
      </c>
      <c r="CB26" s="89">
        <f t="shared" si="50"/>
        <v>3708.4907285294239</v>
      </c>
      <c r="CC26" s="97">
        <f t="shared" si="51"/>
        <v>23287.386420266088</v>
      </c>
      <c r="CD26" s="100"/>
    </row>
    <row r="27" spans="1:82" s="101" customFormat="1" ht="15" customHeight="1">
      <c r="A27" s="83" t="str">
        <f>[1]CCT!D33</f>
        <v>Sindesp - MG</v>
      </c>
      <c r="B27" s="83" t="str">
        <f>[1]CCT!C33</f>
        <v>São João Del Rei</v>
      </c>
      <c r="C27" s="87">
        <f>[1]CCT!F33</f>
        <v>0</v>
      </c>
      <c r="D27" s="85">
        <f>[1]CCT!E33</f>
        <v>0</v>
      </c>
      <c r="E27" s="86">
        <f t="shared" si="0"/>
        <v>0</v>
      </c>
      <c r="F27" s="87">
        <f>[1]CCT!H33</f>
        <v>2</v>
      </c>
      <c r="G27" s="85">
        <f>[1]CCT!G33</f>
        <v>1602.86</v>
      </c>
      <c r="H27" s="86">
        <f t="shared" si="1"/>
        <v>3205.72</v>
      </c>
      <c r="I27" s="87">
        <f>[1]CCT!J33</f>
        <v>0</v>
      </c>
      <c r="J27" s="85">
        <f>[1]CCT!I33</f>
        <v>0</v>
      </c>
      <c r="K27" s="86">
        <f t="shared" si="2"/>
        <v>0</v>
      </c>
      <c r="L27" s="88">
        <f t="shared" si="3"/>
        <v>2</v>
      </c>
      <c r="M27" s="89">
        <f t="shared" si="4"/>
        <v>3205.72</v>
      </c>
      <c r="N27" s="90"/>
      <c r="O27" s="89">
        <f t="shared" si="5"/>
        <v>961.71599999999989</v>
      </c>
      <c r="P27" s="89">
        <f t="shared" si="6"/>
        <v>0</v>
      </c>
      <c r="Q27" s="89"/>
      <c r="R27" s="90"/>
      <c r="S27" s="89">
        <f>((D27+D27*$O$2)/220*20*C27)+((G27+G27*$O$2)/220*15.5*F27)+(((J27+J27*$O$2+(J27+J27*$O$2)/220*$P$2*7*15.5)/220*15.5)*I27)</f>
        <v>293.61480909090909</v>
      </c>
      <c r="T27" s="89">
        <f t="shared" si="52"/>
        <v>94.714454545454558</v>
      </c>
      <c r="U27" s="89">
        <f t="shared" si="8"/>
        <v>4555.7652636363637</v>
      </c>
      <c r="V27" s="89">
        <f>VLOOKUP('Resumo Geral imposto cd'!A27,[1]PARÂMETRO!$B$2:$I$4,2,FALSE)*L27</f>
        <v>225.8</v>
      </c>
      <c r="W27" s="89">
        <f>(((VLOOKUP(A27,[1]PARÂMETRO!$B$2:$I$4,3,FALSE)*20)-(VLOOKUP(A27,[1]PARÂMETRO!$B$2:$I$4,3,FALSE)*20)*10%)*C27+((VLOOKUP(A27,[1]PARÂMETRO!$B$2:$IL$4,3,FALSE)*15.5)-(VLOOKUP(A27,[1]PARÂMETRO!$B$2:$I$4,3,FALSE)*15.5*10%))*F27+((VLOOKUP(A27,[1]PARÂMETRO!$B$2:$I$4,3,FALSE)*15.5)-(VLOOKUP(A27,[1]PARÂMETRO!$B$2:$I$4,3,FALSE)*15.5)*10%)*I27)</f>
        <v>446.12099999999998</v>
      </c>
      <c r="X27" s="89">
        <f>(VLOOKUP(B27,[1]PARÂMETRO!$B$9:$E$42,4,FALSE)*(2*20*C27))-(IF(E27*6%&lt;=(VLOOKUP(B27,[1]PARÂMETRO!$B$9:$E$42,4,FALSE)*(2*20*C27)),E27*6%,VLOOKUP(B27,[1]PARÂMETRO!$B$9:$E$42,4,FALSE)*(2*20*C27)))+(VLOOKUP(B27,[1]PARÂMETRO!$B$9:$E$42,4,FALSE)*(2*15.5*F27))-(IF(H27*6%&lt;=(VLOOKUP(B27,[1]PARÂMETRO!$B$9:$E$42,4,FALSE)*(2*15.5*F27)),H27*6%,VLOOKUP(B27,[1]PARÂMETRO!$B$9:$E$42,4,FALSE)*(2*15.5*F27)))+(VLOOKUP(B27,[1]PARÂMETRO!$B$9:$E$42,4,FALSE)*(2*15.5*I27))-(IF(K27*6%&lt;=(VLOOKUP(B27,[1]PARÂMETRO!$B$9:$E$42,4,FALSE)*(2*15.5*I27)),K27*6%,VLOOKUP(B27,[1]PARÂMETRO!$B$9:$E$42,4,FALSE)*(2*15.5*I27)))</f>
        <v>37.056800000000038</v>
      </c>
      <c r="Y27" s="89">
        <f>VLOOKUP(A27,[1]PARÂMETRO!$B$2:$I$4,4,FALSE)*L27</f>
        <v>182.16</v>
      </c>
      <c r="Z27" s="89">
        <f>VLOOKUP(A27,[1]PARÂMETRO!$B$2:$I$4,5,FALSE)*L27</f>
        <v>34.06</v>
      </c>
      <c r="AA27" s="89">
        <f>VLOOKUP(A27,[1]PARÂMETRO!$B$2:$I$4,6,FALSE)</f>
        <v>0</v>
      </c>
      <c r="AB27" s="89">
        <f>VLOOKUP($A27,[1]PARÂMETRO!$B$2:$I$4,7,FALSE)</f>
        <v>0</v>
      </c>
      <c r="AC27" s="89">
        <f>VLOOKUP($A27,[1]PARÂMETRO!$B$2:$I$4,8,FALSE)</f>
        <v>0</v>
      </c>
      <c r="AD27" s="89"/>
      <c r="AE27" s="89">
        <f>SUM(V27:AD27)</f>
        <v>925.19780000000014</v>
      </c>
      <c r="AF27" s="89">
        <f>'Resumo Geral imposto cl'!AF27</f>
        <v>124.74849929588889</v>
      </c>
      <c r="AG27" s="89"/>
      <c r="AH27" s="89">
        <f>'Resumo Geral imposto cl'!AH27</f>
        <v>117.06515348349205</v>
      </c>
      <c r="AI27" s="89"/>
      <c r="AJ27" s="89">
        <f t="shared" si="10"/>
        <v>241.81365277938096</v>
      </c>
      <c r="AK27" s="90">
        <f t="shared" si="11"/>
        <v>911.15305272727278</v>
      </c>
      <c r="AL27" s="90">
        <f t="shared" si="12"/>
        <v>68.336478954545456</v>
      </c>
      <c r="AM27" s="91">
        <f t="shared" si="13"/>
        <v>45.557652636363635</v>
      </c>
      <c r="AN27" s="90">
        <f t="shared" si="14"/>
        <v>9.1115305272727269</v>
      </c>
      <c r="AO27" s="91">
        <f t="shared" si="15"/>
        <v>113.8941315909091</v>
      </c>
      <c r="AP27" s="90">
        <f t="shared" si="16"/>
        <v>364.46122109090908</v>
      </c>
      <c r="AQ27" s="91">
        <f t="shared" si="17"/>
        <v>136.67295790909091</v>
      </c>
      <c r="AR27" s="90">
        <f t="shared" si="18"/>
        <v>27.334591581818181</v>
      </c>
      <c r="AS27" s="90">
        <f t="shared" si="19"/>
        <v>1676.5216170181818</v>
      </c>
      <c r="AT27" s="89">
        <f t="shared" si="20"/>
        <v>379.64710530303029</v>
      </c>
      <c r="AU27" s="89">
        <f t="shared" si="21"/>
        <v>139.7101347515152</v>
      </c>
      <c r="AV27" s="89">
        <f t="shared" si="22"/>
        <v>519.35724005454551</v>
      </c>
      <c r="AW27" s="89">
        <f t="shared" si="23"/>
        <v>5.9056216380471378</v>
      </c>
      <c r="AX27" s="89">
        <f t="shared" si="24"/>
        <v>2.1732687628013472</v>
      </c>
      <c r="AY27" s="89">
        <f t="shared" si="25"/>
        <v>8.0788904008484845</v>
      </c>
      <c r="AZ27" s="89">
        <f t="shared" si="26"/>
        <v>22.862313528838737</v>
      </c>
      <c r="BA27" s="89">
        <f t="shared" si="27"/>
        <v>1.828985082307099</v>
      </c>
      <c r="BB27" s="89">
        <f t="shared" si="28"/>
        <v>0.9144925411535495</v>
      </c>
      <c r="BC27" s="89">
        <f t="shared" si="29"/>
        <v>15.945178422727276</v>
      </c>
      <c r="BD27" s="89">
        <f t="shared" si="30"/>
        <v>5.8678256595636391</v>
      </c>
      <c r="BE27" s="89">
        <f t="shared" si="31"/>
        <v>195.89790633636363</v>
      </c>
      <c r="BF27" s="89">
        <f t="shared" si="32"/>
        <v>7.5929421060606064</v>
      </c>
      <c r="BG27" s="89">
        <f t="shared" si="33"/>
        <v>250.90964367701454</v>
      </c>
      <c r="BH27" s="89">
        <f t="shared" si="34"/>
        <v>506.19614040404036</v>
      </c>
      <c r="BI27" s="89">
        <f t="shared" si="35"/>
        <v>63.274517550505045</v>
      </c>
      <c r="BJ27" s="89">
        <f t="shared" si="36"/>
        <v>38.40763215315657</v>
      </c>
      <c r="BK27" s="89">
        <f t="shared" si="37"/>
        <v>15.185884212121213</v>
      </c>
      <c r="BL27" s="89">
        <f t="shared" si="38"/>
        <v>0</v>
      </c>
      <c r="BM27" s="89">
        <f t="shared" si="39"/>
        <v>229.287616149695</v>
      </c>
      <c r="BN27" s="89">
        <f t="shared" si="40"/>
        <v>852.35179046951816</v>
      </c>
      <c r="BO27" s="89">
        <f t="shared" si="41"/>
        <v>3307.2191816201089</v>
      </c>
      <c r="BP27" s="89">
        <f t="shared" si="42"/>
        <v>3307.2191816201084</v>
      </c>
      <c r="BQ27" s="89">
        <f t="shared" si="43"/>
        <v>9029.9958980358533</v>
      </c>
      <c r="BR27" s="89">
        <f t="shared" si="44"/>
        <v>576.48619466824846</v>
      </c>
      <c r="BS27" s="92">
        <f>VLOOKUP(B27,'[1]ISS VIGILANCIA'!$A$1:$B$35,2,FALSE)*100</f>
        <v>5</v>
      </c>
      <c r="BT27" s="93">
        <f t="shared" si="45"/>
        <v>8.65</v>
      </c>
      <c r="BU27" s="94">
        <f t="shared" si="46"/>
        <v>5.473453749315822</v>
      </c>
      <c r="BV27" s="95">
        <f t="shared" si="53"/>
        <v>494.25264904410835</v>
      </c>
      <c r="BW27" s="94">
        <f t="shared" si="47"/>
        <v>3.2840722495894927</v>
      </c>
      <c r="BX27" s="96">
        <f t="shared" si="54"/>
        <v>296.55158942646494</v>
      </c>
      <c r="BY27" s="94">
        <f t="shared" si="48"/>
        <v>0.71154898741105688</v>
      </c>
      <c r="BZ27" s="89">
        <f t="shared" si="55"/>
        <v>64.252844375734085</v>
      </c>
      <c r="CA27" s="89">
        <f t="shared" si="49"/>
        <v>691.53362291754206</v>
      </c>
      <c r="CB27" s="89">
        <f t="shared" si="50"/>
        <v>2123.0769004320982</v>
      </c>
      <c r="CC27" s="97">
        <f t="shared" si="51"/>
        <v>11153.072798467951</v>
      </c>
      <c r="CD27" s="100"/>
    </row>
    <row r="28" spans="1:82" s="101" customFormat="1" ht="15" customHeight="1">
      <c r="A28" s="83" t="str">
        <f>[1]CCT!D34</f>
        <v>Sindesp - MG</v>
      </c>
      <c r="B28" s="83" t="str">
        <f>[1]CCT!C34</f>
        <v>São Lourenço</v>
      </c>
      <c r="C28" s="87">
        <f>[1]CCT!F34</f>
        <v>0</v>
      </c>
      <c r="D28" s="85">
        <f>[1]CCT!E34</f>
        <v>0</v>
      </c>
      <c r="E28" s="86">
        <f t="shared" si="0"/>
        <v>0</v>
      </c>
      <c r="F28" s="87">
        <f>[1]CCT!H34</f>
        <v>2</v>
      </c>
      <c r="G28" s="85">
        <f>[1]CCT!G34</f>
        <v>1602.86</v>
      </c>
      <c r="H28" s="86">
        <f t="shared" si="1"/>
        <v>3205.72</v>
      </c>
      <c r="I28" s="87">
        <f>[1]CCT!J34</f>
        <v>0</v>
      </c>
      <c r="J28" s="85">
        <f>[1]CCT!I34</f>
        <v>0</v>
      </c>
      <c r="K28" s="86">
        <f t="shared" si="2"/>
        <v>0</v>
      </c>
      <c r="L28" s="88">
        <f t="shared" si="3"/>
        <v>2</v>
      </c>
      <c r="M28" s="89">
        <f t="shared" si="4"/>
        <v>3205.72</v>
      </c>
      <c r="N28" s="90"/>
      <c r="O28" s="89">
        <f t="shared" si="5"/>
        <v>961.71599999999989</v>
      </c>
      <c r="P28" s="89">
        <f t="shared" si="6"/>
        <v>0</v>
      </c>
      <c r="Q28" s="89"/>
      <c r="R28" s="90"/>
      <c r="S28" s="89">
        <f t="shared" ref="S28:S35" si="56">((D28+D28*$O$2)/220*20*C28)+((G28+G28*$O$2)/220*15.5*F28)+(((J28+J28*$O$2+(J28+J28*$O$2)/220*$P$2*7*15.5)/220*15.5)*I28)</f>
        <v>293.61480909090909</v>
      </c>
      <c r="T28" s="89">
        <f t="shared" si="52"/>
        <v>94.714454545454558</v>
      </c>
      <c r="U28" s="89">
        <f t="shared" si="8"/>
        <v>4555.7652636363637</v>
      </c>
      <c r="V28" s="89">
        <f>VLOOKUP('Resumo Geral imposto cd'!A28,[1]PARÂMETRO!$B$2:$I$4,2,FALSE)*L28</f>
        <v>225.8</v>
      </c>
      <c r="W28" s="89">
        <f>(((VLOOKUP(A28,[1]PARÂMETRO!$B$2:$I$4,3,FALSE)*20)-(VLOOKUP(A28,[1]PARÂMETRO!$B$2:$I$4,3,FALSE)*20)*10%)*C28+((VLOOKUP(A28,[1]PARÂMETRO!$B$2:$IL$4,3,FALSE)*15.5)-(VLOOKUP(A28,[1]PARÂMETRO!$B$2:$I$4,3,FALSE)*15.5*10%))*F28+((VLOOKUP(A28,[1]PARÂMETRO!$B$2:$I$4,3,FALSE)*15.5)-(VLOOKUP(A28,[1]PARÂMETRO!$B$2:$I$4,3,FALSE)*15.5)*10%)*I28)</f>
        <v>446.12099999999998</v>
      </c>
      <c r="X28" s="89">
        <f>(VLOOKUP(B28,[1]PARÂMETRO!$B$9:$E$42,4,FALSE)*(2*20*C28))-(IF(E28*6%&lt;=(VLOOKUP(B28,[1]PARÂMETRO!$B$9:$E$42,4,FALSE)*(2*20*C28)),E28*6%,VLOOKUP(B28,[1]PARÂMETRO!$B$9:$E$42,4,FALSE)*(2*20*C28)))+(VLOOKUP(B28,[1]PARÂMETRO!$B$9:$E$42,4,FALSE)*(2*15.5*F28))-(IF(H28*6%&lt;=(VLOOKUP(B28,[1]PARÂMETRO!$B$9:$E$42,4,FALSE)*(2*15.5*F28)),H28*6%,VLOOKUP(B28,[1]PARÂMETRO!$B$9:$E$42,4,FALSE)*(2*15.5*F28)))+(VLOOKUP(B28,[1]PARÂMETRO!$B$9:$E$42,4,FALSE)*(2*15.5*I28))-(IF(K28*6%&lt;=(VLOOKUP(B28,[1]PARÂMETRO!$B$9:$E$42,4,FALSE)*(2*15.5*I28)),K28*6%,VLOOKUP(B28,[1]PARÂMETRO!$B$9:$E$42,4,FALSE)*(2*15.5*I28)))</f>
        <v>37.056800000000038</v>
      </c>
      <c r="Y28" s="89">
        <f>VLOOKUP(A28,[1]PARÂMETRO!$B$2:$I$4,4,FALSE)*L28</f>
        <v>182.16</v>
      </c>
      <c r="Z28" s="89">
        <f>VLOOKUP(A28,[1]PARÂMETRO!$B$2:$I$4,5,FALSE)*L28</f>
        <v>34.06</v>
      </c>
      <c r="AA28" s="89">
        <f>VLOOKUP(A28,[1]PARÂMETRO!$B$2:$I$4,6,FALSE)</f>
        <v>0</v>
      </c>
      <c r="AB28" s="89">
        <f>VLOOKUP($A28,[1]PARÂMETRO!$B$2:$I$4,7,FALSE)</f>
        <v>0</v>
      </c>
      <c r="AC28" s="89">
        <f>VLOOKUP($A28,[1]PARÂMETRO!$B$2:$I$4,8,FALSE)</f>
        <v>0</v>
      </c>
      <c r="AD28" s="89"/>
      <c r="AE28" s="89">
        <f t="shared" ref="AE28" si="57">SUM(V28:AD28)</f>
        <v>925.19780000000014</v>
      </c>
      <c r="AF28" s="89">
        <f>'Resumo Geral imposto cl'!AF28</f>
        <v>124.74849929588889</v>
      </c>
      <c r="AG28" s="89"/>
      <c r="AH28" s="89">
        <f>'Resumo Geral imposto cl'!AH28</f>
        <v>117.06515348349205</v>
      </c>
      <c r="AI28" s="89"/>
      <c r="AJ28" s="89">
        <f t="shared" si="10"/>
        <v>241.81365277938096</v>
      </c>
      <c r="AK28" s="90">
        <f t="shared" si="11"/>
        <v>911.15305272727278</v>
      </c>
      <c r="AL28" s="90">
        <f t="shared" si="12"/>
        <v>68.336478954545456</v>
      </c>
      <c r="AM28" s="91">
        <f t="shared" si="13"/>
        <v>45.557652636363635</v>
      </c>
      <c r="AN28" s="90">
        <f t="shared" si="14"/>
        <v>9.1115305272727269</v>
      </c>
      <c r="AO28" s="91">
        <f t="shared" si="15"/>
        <v>113.8941315909091</v>
      </c>
      <c r="AP28" s="90">
        <f t="shared" si="16"/>
        <v>364.46122109090908</v>
      </c>
      <c r="AQ28" s="91">
        <f t="shared" si="17"/>
        <v>136.67295790909091</v>
      </c>
      <c r="AR28" s="90">
        <f t="shared" si="18"/>
        <v>27.334591581818181</v>
      </c>
      <c r="AS28" s="90">
        <f t="shared" si="19"/>
        <v>1676.5216170181818</v>
      </c>
      <c r="AT28" s="89">
        <f t="shared" si="20"/>
        <v>379.64710530303029</v>
      </c>
      <c r="AU28" s="89">
        <f t="shared" si="21"/>
        <v>139.7101347515152</v>
      </c>
      <c r="AV28" s="89">
        <f t="shared" si="22"/>
        <v>519.35724005454551</v>
      </c>
      <c r="AW28" s="89">
        <f t="shared" si="23"/>
        <v>5.9056216380471378</v>
      </c>
      <c r="AX28" s="89">
        <f t="shared" si="24"/>
        <v>2.1732687628013472</v>
      </c>
      <c r="AY28" s="89">
        <f t="shared" si="25"/>
        <v>8.0788904008484845</v>
      </c>
      <c r="AZ28" s="89">
        <f t="shared" si="26"/>
        <v>22.862313528838737</v>
      </c>
      <c r="BA28" s="89">
        <f t="shared" si="27"/>
        <v>1.828985082307099</v>
      </c>
      <c r="BB28" s="89">
        <f t="shared" si="28"/>
        <v>0.9144925411535495</v>
      </c>
      <c r="BC28" s="89">
        <f t="shared" si="29"/>
        <v>15.945178422727276</v>
      </c>
      <c r="BD28" s="89">
        <f t="shared" si="30"/>
        <v>5.8678256595636391</v>
      </c>
      <c r="BE28" s="89">
        <f t="shared" si="31"/>
        <v>195.89790633636363</v>
      </c>
      <c r="BF28" s="89">
        <f t="shared" si="32"/>
        <v>7.5929421060606064</v>
      </c>
      <c r="BG28" s="89">
        <f t="shared" si="33"/>
        <v>250.90964367701454</v>
      </c>
      <c r="BH28" s="89">
        <f t="shared" si="34"/>
        <v>506.19614040404036</v>
      </c>
      <c r="BI28" s="89">
        <f t="shared" si="35"/>
        <v>63.274517550505045</v>
      </c>
      <c r="BJ28" s="89">
        <f t="shared" si="36"/>
        <v>38.40763215315657</v>
      </c>
      <c r="BK28" s="89">
        <f t="shared" si="37"/>
        <v>15.185884212121213</v>
      </c>
      <c r="BL28" s="89">
        <f t="shared" si="38"/>
        <v>0</v>
      </c>
      <c r="BM28" s="89">
        <f t="shared" si="39"/>
        <v>229.287616149695</v>
      </c>
      <c r="BN28" s="89">
        <f t="shared" si="40"/>
        <v>852.35179046951816</v>
      </c>
      <c r="BO28" s="89">
        <f t="shared" si="41"/>
        <v>3307.2191816201089</v>
      </c>
      <c r="BP28" s="89">
        <f t="shared" si="42"/>
        <v>3307.2191816201084</v>
      </c>
      <c r="BQ28" s="89">
        <f t="shared" si="43"/>
        <v>9029.9958980358533</v>
      </c>
      <c r="BR28" s="89">
        <f t="shared" si="44"/>
        <v>576.48619466824846</v>
      </c>
      <c r="BS28" s="92">
        <f>VLOOKUP(B28,'[1]ISS VIGILANCIA'!$A$1:$B$35,2,FALSE)*100</f>
        <v>3</v>
      </c>
      <c r="BT28" s="93">
        <f t="shared" si="45"/>
        <v>6.65</v>
      </c>
      <c r="BU28" s="94">
        <f t="shared" si="46"/>
        <v>3.2137118371719318</v>
      </c>
      <c r="BV28" s="95">
        <f t="shared" si="53"/>
        <v>290.19804707131811</v>
      </c>
      <c r="BW28" s="94">
        <f t="shared" si="47"/>
        <v>3.2137118371719318</v>
      </c>
      <c r="BX28" s="96">
        <f t="shared" si="54"/>
        <v>290.19804707131811</v>
      </c>
      <c r="BY28" s="94">
        <f t="shared" si="48"/>
        <v>0.69630423138725195</v>
      </c>
      <c r="BZ28" s="89">
        <f t="shared" si="55"/>
        <v>62.876243532118927</v>
      </c>
      <c r="CA28" s="89">
        <f t="shared" si="49"/>
        <v>691.53362291754206</v>
      </c>
      <c r="CB28" s="89">
        <f t="shared" si="50"/>
        <v>1911.2921552605458</v>
      </c>
      <c r="CC28" s="97">
        <f t="shared" si="51"/>
        <v>10941.288053296399</v>
      </c>
      <c r="CD28" s="100"/>
    </row>
    <row r="29" spans="1:82" s="101" customFormat="1" ht="15" customHeight="1">
      <c r="A29" s="83" t="str">
        <f>[1]CCT!D35</f>
        <v>Sindesp - MG</v>
      </c>
      <c r="B29" s="83" t="str">
        <f>[1]CCT!C35</f>
        <v>São Sebastião do Paraíso</v>
      </c>
      <c r="C29" s="87">
        <f>[1]CCT!F35</f>
        <v>0</v>
      </c>
      <c r="D29" s="85">
        <f>[1]CCT!E35</f>
        <v>0</v>
      </c>
      <c r="E29" s="86">
        <f t="shared" si="0"/>
        <v>0</v>
      </c>
      <c r="F29" s="87">
        <f>[1]CCT!H35</f>
        <v>2</v>
      </c>
      <c r="G29" s="85">
        <f>[1]CCT!G35</f>
        <v>1602.86</v>
      </c>
      <c r="H29" s="86">
        <f t="shared" si="1"/>
        <v>3205.72</v>
      </c>
      <c r="I29" s="87">
        <f>[1]CCT!J35</f>
        <v>0</v>
      </c>
      <c r="J29" s="85">
        <f>[1]CCT!I35</f>
        <v>0</v>
      </c>
      <c r="K29" s="86">
        <f t="shared" si="2"/>
        <v>0</v>
      </c>
      <c r="L29" s="88">
        <f t="shared" si="3"/>
        <v>2</v>
      </c>
      <c r="M29" s="89">
        <f t="shared" si="4"/>
        <v>3205.72</v>
      </c>
      <c r="N29" s="90"/>
      <c r="O29" s="89">
        <f t="shared" si="5"/>
        <v>961.71599999999989</v>
      </c>
      <c r="P29" s="89">
        <f t="shared" si="6"/>
        <v>0</v>
      </c>
      <c r="Q29" s="89"/>
      <c r="R29" s="90"/>
      <c r="S29" s="89">
        <f t="shared" si="56"/>
        <v>293.61480909090909</v>
      </c>
      <c r="T29" s="89">
        <f t="shared" si="52"/>
        <v>94.714454545454558</v>
      </c>
      <c r="U29" s="89">
        <f t="shared" si="8"/>
        <v>4555.7652636363637</v>
      </c>
      <c r="V29" s="89">
        <f>VLOOKUP('Resumo Geral imposto cd'!A29,[1]PARÂMETRO!$B$2:$I$4,2,FALSE)*L29</f>
        <v>225.8</v>
      </c>
      <c r="W29" s="89">
        <f>(((VLOOKUP(A29,[1]PARÂMETRO!$B$2:$I$4,3,FALSE)*20)-(VLOOKUP(A29,[1]PARÂMETRO!$B$2:$I$4,3,FALSE)*20)*10%)*C29+((VLOOKUP(A29,[1]PARÂMETRO!$B$2:$IL$4,3,FALSE)*15.5)-(VLOOKUP(A29,[1]PARÂMETRO!$B$2:$I$4,3,FALSE)*15.5*10%))*F29+((VLOOKUP(A29,[1]PARÂMETRO!$B$2:$I$4,3,FALSE)*15.5)-(VLOOKUP(A29,[1]PARÂMETRO!$B$2:$I$4,3,FALSE)*15.5)*10%)*I29)</f>
        <v>446.12099999999998</v>
      </c>
      <c r="X29" s="89">
        <f>(VLOOKUP(B29,[1]PARÂMETRO!$B$9:$E$42,4,FALSE)*(2*20*C29))-(IF(E29*6%&lt;=(VLOOKUP(B29,[1]PARÂMETRO!$B$9:$E$42,4,FALSE)*(2*20*C29)),E29*6%,VLOOKUP(B29,[1]PARÂMETRO!$B$9:$E$42,4,FALSE)*(2*20*C29)))+(VLOOKUP(B29,[1]PARÂMETRO!$B$9:$E$42,4,FALSE)*(2*15.5*F29))-(IF(H29*6%&lt;=(VLOOKUP(B29,[1]PARÂMETRO!$B$9:$E$42,4,FALSE)*(2*15.5*F29)),H29*6%,VLOOKUP(B29,[1]PARÂMETRO!$B$9:$E$42,4,FALSE)*(2*15.5*F29)))+(VLOOKUP(B29,[1]PARÂMETRO!$B$9:$E$42,4,FALSE)*(2*15.5*I29))-(IF(K29*6%&lt;=(VLOOKUP(B29,[1]PARÂMETRO!$B$9:$E$42,4,FALSE)*(2*15.5*I29)),K29*6%,VLOOKUP(B29,[1]PARÂMETRO!$B$9:$E$42,4,FALSE)*(2*15.5*I29)))</f>
        <v>37.056800000000038</v>
      </c>
      <c r="Y29" s="89">
        <f>VLOOKUP(A29,[1]PARÂMETRO!$B$2:$I$4,4,FALSE)*L29</f>
        <v>182.16</v>
      </c>
      <c r="Z29" s="89">
        <f>VLOOKUP(A29,[1]PARÂMETRO!$B$2:$I$4,5,FALSE)*L29</f>
        <v>34.06</v>
      </c>
      <c r="AA29" s="89">
        <f>VLOOKUP(A29,[1]PARÂMETRO!$B$2:$I$4,6,FALSE)</f>
        <v>0</v>
      </c>
      <c r="AB29" s="89">
        <f>VLOOKUP($A29,[1]PARÂMETRO!$B$2:$I$4,7,FALSE)</f>
        <v>0</v>
      </c>
      <c r="AC29" s="89">
        <f>VLOOKUP($A29,[1]PARÂMETRO!$B$2:$I$4,8,FALSE)</f>
        <v>0</v>
      </c>
      <c r="AD29" s="89"/>
      <c r="AE29" s="89">
        <f t="shared" si="9"/>
        <v>925.19780000000014</v>
      </c>
      <c r="AF29" s="89">
        <f>'Resumo Geral imposto cl'!AF29</f>
        <v>124.74849929588889</v>
      </c>
      <c r="AG29" s="89"/>
      <c r="AH29" s="89">
        <f>'Resumo Geral imposto cl'!AH29</f>
        <v>117.06515348349205</v>
      </c>
      <c r="AI29" s="89"/>
      <c r="AJ29" s="89">
        <f t="shared" si="10"/>
        <v>241.81365277938096</v>
      </c>
      <c r="AK29" s="90">
        <f t="shared" si="11"/>
        <v>911.15305272727278</v>
      </c>
      <c r="AL29" s="90">
        <f t="shared" si="12"/>
        <v>68.336478954545456</v>
      </c>
      <c r="AM29" s="91">
        <f t="shared" si="13"/>
        <v>45.557652636363635</v>
      </c>
      <c r="AN29" s="90">
        <f t="shared" si="14"/>
        <v>9.1115305272727269</v>
      </c>
      <c r="AO29" s="91">
        <f t="shared" si="15"/>
        <v>113.8941315909091</v>
      </c>
      <c r="AP29" s="90">
        <f t="shared" si="16"/>
        <v>364.46122109090908</v>
      </c>
      <c r="AQ29" s="91">
        <f t="shared" si="17"/>
        <v>136.67295790909091</v>
      </c>
      <c r="AR29" s="90">
        <f t="shared" si="18"/>
        <v>27.334591581818181</v>
      </c>
      <c r="AS29" s="90">
        <f t="shared" si="19"/>
        <v>1676.5216170181818</v>
      </c>
      <c r="AT29" s="89">
        <f t="shared" si="20"/>
        <v>379.64710530303029</v>
      </c>
      <c r="AU29" s="89">
        <f t="shared" si="21"/>
        <v>139.7101347515152</v>
      </c>
      <c r="AV29" s="89">
        <f t="shared" si="22"/>
        <v>519.35724005454551</v>
      </c>
      <c r="AW29" s="89">
        <f t="shared" si="23"/>
        <v>5.9056216380471378</v>
      </c>
      <c r="AX29" s="89">
        <f t="shared" si="24"/>
        <v>2.1732687628013472</v>
      </c>
      <c r="AY29" s="89">
        <f t="shared" si="25"/>
        <v>8.0788904008484845</v>
      </c>
      <c r="AZ29" s="89">
        <f t="shared" si="26"/>
        <v>22.862313528838737</v>
      </c>
      <c r="BA29" s="89">
        <f t="shared" si="27"/>
        <v>1.828985082307099</v>
      </c>
      <c r="BB29" s="89">
        <f t="shared" si="28"/>
        <v>0.9144925411535495</v>
      </c>
      <c r="BC29" s="89">
        <f t="shared" si="29"/>
        <v>15.945178422727276</v>
      </c>
      <c r="BD29" s="89">
        <f t="shared" si="30"/>
        <v>5.8678256595636391</v>
      </c>
      <c r="BE29" s="89">
        <f t="shared" si="31"/>
        <v>195.89790633636363</v>
      </c>
      <c r="BF29" s="89">
        <f t="shared" si="32"/>
        <v>7.5929421060606064</v>
      </c>
      <c r="BG29" s="89">
        <f t="shared" si="33"/>
        <v>250.90964367701454</v>
      </c>
      <c r="BH29" s="89">
        <f t="shared" si="34"/>
        <v>506.19614040404036</v>
      </c>
      <c r="BI29" s="89">
        <f t="shared" si="35"/>
        <v>63.274517550505045</v>
      </c>
      <c r="BJ29" s="89">
        <f t="shared" si="36"/>
        <v>38.40763215315657</v>
      </c>
      <c r="BK29" s="89">
        <f t="shared" si="37"/>
        <v>15.185884212121213</v>
      </c>
      <c r="BL29" s="89">
        <f t="shared" si="38"/>
        <v>0</v>
      </c>
      <c r="BM29" s="89">
        <f t="shared" si="39"/>
        <v>229.287616149695</v>
      </c>
      <c r="BN29" s="89">
        <f t="shared" si="40"/>
        <v>852.35179046951816</v>
      </c>
      <c r="BO29" s="89">
        <f t="shared" si="41"/>
        <v>3307.2191816201089</v>
      </c>
      <c r="BP29" s="89">
        <f t="shared" si="42"/>
        <v>3307.2191816201084</v>
      </c>
      <c r="BQ29" s="89">
        <f t="shared" si="43"/>
        <v>9029.9958980358533</v>
      </c>
      <c r="BR29" s="89">
        <f t="shared" si="44"/>
        <v>576.48619466824846</v>
      </c>
      <c r="BS29" s="92">
        <f>VLOOKUP(B29,'[1]ISS VIGILANCIA'!$A$1:$B$35,2,FALSE)*100</f>
        <v>3</v>
      </c>
      <c r="BT29" s="93">
        <f t="shared" si="45"/>
        <v>6.65</v>
      </c>
      <c r="BU29" s="94">
        <f t="shared" si="46"/>
        <v>3.2137118371719318</v>
      </c>
      <c r="BV29" s="95">
        <f t="shared" si="53"/>
        <v>290.19804707131811</v>
      </c>
      <c r="BW29" s="94">
        <f t="shared" si="47"/>
        <v>3.2137118371719318</v>
      </c>
      <c r="BX29" s="96">
        <f t="shared" si="54"/>
        <v>290.19804707131811</v>
      </c>
      <c r="BY29" s="94">
        <f t="shared" si="48"/>
        <v>0.69630423138725195</v>
      </c>
      <c r="BZ29" s="89">
        <f t="shared" si="55"/>
        <v>62.876243532118927</v>
      </c>
      <c r="CA29" s="89">
        <f t="shared" si="49"/>
        <v>691.53362291754206</v>
      </c>
      <c r="CB29" s="89">
        <f t="shared" si="50"/>
        <v>1911.2921552605458</v>
      </c>
      <c r="CC29" s="97">
        <f t="shared" si="51"/>
        <v>10941.288053296399</v>
      </c>
      <c r="CD29" s="100"/>
    </row>
    <row r="30" spans="1:82" s="101" customFormat="1" ht="15" customHeight="1">
      <c r="A30" s="83" t="str">
        <f>[1]CCT!D36</f>
        <v>Sindesp - MG</v>
      </c>
      <c r="B30" s="83" t="str">
        <f>[1]CCT!C36</f>
        <v>Sete Lagoas</v>
      </c>
      <c r="C30" s="87">
        <f>[1]CCT!F36</f>
        <v>0</v>
      </c>
      <c r="D30" s="85">
        <f>[1]CCT!E36</f>
        <v>0</v>
      </c>
      <c r="E30" s="86">
        <f t="shared" si="0"/>
        <v>0</v>
      </c>
      <c r="F30" s="87">
        <f>[1]CCT!H36</f>
        <v>2</v>
      </c>
      <c r="G30" s="85">
        <f>[1]CCT!G36</f>
        <v>1602.86</v>
      </c>
      <c r="H30" s="86">
        <f t="shared" si="1"/>
        <v>3205.72</v>
      </c>
      <c r="I30" s="87">
        <f>[1]CCT!J36</f>
        <v>0</v>
      </c>
      <c r="J30" s="85">
        <f>[1]CCT!I36</f>
        <v>0</v>
      </c>
      <c r="K30" s="86">
        <f t="shared" si="2"/>
        <v>0</v>
      </c>
      <c r="L30" s="88">
        <f t="shared" si="3"/>
        <v>2</v>
      </c>
      <c r="M30" s="89">
        <f t="shared" si="4"/>
        <v>3205.72</v>
      </c>
      <c r="N30" s="90"/>
      <c r="O30" s="89">
        <f t="shared" si="5"/>
        <v>961.71599999999989</v>
      </c>
      <c r="P30" s="89">
        <f t="shared" si="6"/>
        <v>0</v>
      </c>
      <c r="Q30" s="89"/>
      <c r="R30" s="90"/>
      <c r="S30" s="89">
        <f t="shared" si="56"/>
        <v>293.61480909090909</v>
      </c>
      <c r="T30" s="89">
        <f t="shared" si="52"/>
        <v>94.714454545454558</v>
      </c>
      <c r="U30" s="89">
        <f t="shared" si="8"/>
        <v>4555.7652636363637</v>
      </c>
      <c r="V30" s="89">
        <f>VLOOKUP('Resumo Geral imposto cd'!A30,[1]PARÂMETRO!$B$2:$I$4,2,FALSE)*L30</f>
        <v>225.8</v>
      </c>
      <c r="W30" s="89">
        <f>(((VLOOKUP(A30,[1]PARÂMETRO!$B$2:$I$4,3,FALSE)*20)-(VLOOKUP(A30,[1]PARÂMETRO!$B$2:$I$4,3,FALSE)*20)*10%)*C30+((VLOOKUP(A30,[1]PARÂMETRO!$B$2:$IL$4,3,FALSE)*15.5)-(VLOOKUP(A30,[1]PARÂMETRO!$B$2:$I$4,3,FALSE)*15.5*10%))*F30+((VLOOKUP(A30,[1]PARÂMETRO!$B$2:$I$4,3,FALSE)*15.5)-(VLOOKUP(A30,[1]PARÂMETRO!$B$2:$I$4,3,FALSE)*15.5)*10%)*I30)</f>
        <v>446.12099999999998</v>
      </c>
      <c r="X30" s="89">
        <f>(VLOOKUP(B30,[1]PARÂMETRO!$B$9:$E$42,4,FALSE)*(2*20*C30))-(IF(E30*6%&lt;=(VLOOKUP(B30,[1]PARÂMETRO!$B$9:$E$42,4,FALSE)*(2*20*C30)),E30*6%,VLOOKUP(B30,[1]PARÂMETRO!$B$9:$E$42,4,FALSE)*(2*20*C30)))+(VLOOKUP(B30,[1]PARÂMETRO!$B$9:$E$42,4,FALSE)*(2*15.5*F30))-(IF(H30*6%&lt;=(VLOOKUP(B30,[1]PARÂMETRO!$B$9:$E$42,4,FALSE)*(2*15.5*F30)),H30*6%,VLOOKUP(B30,[1]PARÂMETRO!$B$9:$E$42,4,FALSE)*(2*15.5*F30)))+(VLOOKUP(B30,[1]PARÂMETRO!$B$9:$E$42,4,FALSE)*(2*15.5*I30))-(IF(K30*6%&lt;=(VLOOKUP(B30,[1]PARÂMETRO!$B$9:$E$42,4,FALSE)*(2*15.5*I30)),K30*6%,VLOOKUP(B30,[1]PARÂMETRO!$B$9:$E$42,4,FALSE)*(2*15.5*I30)))</f>
        <v>37.056800000000038</v>
      </c>
      <c r="Y30" s="89">
        <f>VLOOKUP(A30,[1]PARÂMETRO!$B$2:$I$4,4,FALSE)*L30</f>
        <v>182.16</v>
      </c>
      <c r="Z30" s="89">
        <f>VLOOKUP(A30,[1]PARÂMETRO!$B$2:$I$4,5,FALSE)*L30</f>
        <v>34.06</v>
      </c>
      <c r="AA30" s="89">
        <f>VLOOKUP(A30,[1]PARÂMETRO!$B$2:$I$4,6,FALSE)</f>
        <v>0</v>
      </c>
      <c r="AB30" s="89">
        <f>VLOOKUP($A30,[1]PARÂMETRO!$B$2:$I$4,7,FALSE)</f>
        <v>0</v>
      </c>
      <c r="AC30" s="89">
        <f>VLOOKUP($A30,[1]PARÂMETRO!$B$2:$I$4,8,FALSE)</f>
        <v>0</v>
      </c>
      <c r="AD30" s="89"/>
      <c r="AE30" s="89">
        <f t="shared" si="9"/>
        <v>925.19780000000014</v>
      </c>
      <c r="AF30" s="89">
        <f>'Resumo Geral imposto cl'!AF30</f>
        <v>124.74849929588889</v>
      </c>
      <c r="AG30" s="89"/>
      <c r="AH30" s="89">
        <f>'Resumo Geral imposto cl'!AH30</f>
        <v>117.06515348349205</v>
      </c>
      <c r="AI30" s="89"/>
      <c r="AJ30" s="89">
        <f t="shared" si="10"/>
        <v>241.81365277938096</v>
      </c>
      <c r="AK30" s="90">
        <f t="shared" si="11"/>
        <v>911.15305272727278</v>
      </c>
      <c r="AL30" s="90">
        <f t="shared" si="12"/>
        <v>68.336478954545456</v>
      </c>
      <c r="AM30" s="91">
        <f t="shared" si="13"/>
        <v>45.557652636363635</v>
      </c>
      <c r="AN30" s="90">
        <f t="shared" si="14"/>
        <v>9.1115305272727269</v>
      </c>
      <c r="AO30" s="91">
        <f t="shared" si="15"/>
        <v>113.8941315909091</v>
      </c>
      <c r="AP30" s="90">
        <f t="shared" si="16"/>
        <v>364.46122109090908</v>
      </c>
      <c r="AQ30" s="91">
        <f t="shared" si="17"/>
        <v>136.67295790909091</v>
      </c>
      <c r="AR30" s="90">
        <f t="shared" si="18"/>
        <v>27.334591581818181</v>
      </c>
      <c r="AS30" s="90">
        <f t="shared" si="19"/>
        <v>1676.5216170181818</v>
      </c>
      <c r="AT30" s="89">
        <f t="shared" si="20"/>
        <v>379.64710530303029</v>
      </c>
      <c r="AU30" s="89">
        <f t="shared" si="21"/>
        <v>139.7101347515152</v>
      </c>
      <c r="AV30" s="89">
        <f t="shared" si="22"/>
        <v>519.35724005454551</v>
      </c>
      <c r="AW30" s="89">
        <f t="shared" si="23"/>
        <v>5.9056216380471378</v>
      </c>
      <c r="AX30" s="89">
        <f t="shared" si="24"/>
        <v>2.1732687628013472</v>
      </c>
      <c r="AY30" s="89">
        <f t="shared" si="25"/>
        <v>8.0788904008484845</v>
      </c>
      <c r="AZ30" s="89">
        <f t="shared" si="26"/>
        <v>22.862313528838737</v>
      </c>
      <c r="BA30" s="89">
        <f t="shared" si="27"/>
        <v>1.828985082307099</v>
      </c>
      <c r="BB30" s="89">
        <f t="shared" si="28"/>
        <v>0.9144925411535495</v>
      </c>
      <c r="BC30" s="89">
        <f t="shared" si="29"/>
        <v>15.945178422727276</v>
      </c>
      <c r="BD30" s="89">
        <f t="shared" si="30"/>
        <v>5.8678256595636391</v>
      </c>
      <c r="BE30" s="89">
        <f t="shared" si="31"/>
        <v>195.89790633636363</v>
      </c>
      <c r="BF30" s="89">
        <f t="shared" si="32"/>
        <v>7.5929421060606064</v>
      </c>
      <c r="BG30" s="89">
        <f t="shared" si="33"/>
        <v>250.90964367701454</v>
      </c>
      <c r="BH30" s="89">
        <f t="shared" si="34"/>
        <v>506.19614040404036</v>
      </c>
      <c r="BI30" s="89">
        <f t="shared" si="35"/>
        <v>63.274517550505045</v>
      </c>
      <c r="BJ30" s="89">
        <f t="shared" si="36"/>
        <v>38.40763215315657</v>
      </c>
      <c r="BK30" s="89">
        <f t="shared" si="37"/>
        <v>15.185884212121213</v>
      </c>
      <c r="BL30" s="89">
        <f t="shared" si="38"/>
        <v>0</v>
      </c>
      <c r="BM30" s="89">
        <f t="shared" si="39"/>
        <v>229.287616149695</v>
      </c>
      <c r="BN30" s="89">
        <f t="shared" si="40"/>
        <v>852.35179046951816</v>
      </c>
      <c r="BO30" s="89">
        <f t="shared" si="41"/>
        <v>3307.2191816201089</v>
      </c>
      <c r="BP30" s="89">
        <f t="shared" si="42"/>
        <v>3307.2191816201084</v>
      </c>
      <c r="BQ30" s="89">
        <f t="shared" si="43"/>
        <v>9029.9958980358533</v>
      </c>
      <c r="BR30" s="89">
        <f t="shared" si="44"/>
        <v>576.48619466824846</v>
      </c>
      <c r="BS30" s="92">
        <f>VLOOKUP(B30,'[1]ISS VIGILANCIA'!$A$1:$B$35,2,FALSE)*100</f>
        <v>5</v>
      </c>
      <c r="BT30" s="93">
        <f t="shared" si="45"/>
        <v>8.65</v>
      </c>
      <c r="BU30" s="94">
        <f t="shared" si="46"/>
        <v>5.473453749315822</v>
      </c>
      <c r="BV30" s="95">
        <f t="shared" si="53"/>
        <v>494.25264904410835</v>
      </c>
      <c r="BW30" s="94">
        <f t="shared" si="47"/>
        <v>3.2840722495894927</v>
      </c>
      <c r="BX30" s="96">
        <f t="shared" si="54"/>
        <v>296.55158942646494</v>
      </c>
      <c r="BY30" s="94">
        <f t="shared" si="48"/>
        <v>0.71154898741105688</v>
      </c>
      <c r="BZ30" s="89">
        <f t="shared" si="55"/>
        <v>64.252844375734085</v>
      </c>
      <c r="CA30" s="89">
        <f t="shared" si="49"/>
        <v>691.53362291754206</v>
      </c>
      <c r="CB30" s="89">
        <f t="shared" si="50"/>
        <v>2123.0769004320982</v>
      </c>
      <c r="CC30" s="97">
        <f t="shared" si="51"/>
        <v>11153.072798467951</v>
      </c>
      <c r="CD30" s="100"/>
    </row>
    <row r="31" spans="1:82" s="101" customFormat="1" ht="15" customHeight="1">
      <c r="A31" s="83" t="str">
        <f>[1]CCT!D37</f>
        <v>Sindesp - MG</v>
      </c>
      <c r="B31" s="83" t="str">
        <f>[1]CCT!C37</f>
        <v>Uberaba</v>
      </c>
      <c r="C31" s="87">
        <f>[1]CCT!F37</f>
        <v>0</v>
      </c>
      <c r="D31" s="85">
        <f>[1]CCT!E37</f>
        <v>0</v>
      </c>
      <c r="E31" s="86">
        <f t="shared" si="0"/>
        <v>0</v>
      </c>
      <c r="F31" s="87">
        <f>[1]CCT!H37</f>
        <v>2</v>
      </c>
      <c r="G31" s="85">
        <f>[1]CCT!G37</f>
        <v>1602.86</v>
      </c>
      <c r="H31" s="86">
        <f t="shared" si="1"/>
        <v>3205.72</v>
      </c>
      <c r="I31" s="87">
        <f>[1]CCT!J37</f>
        <v>2</v>
      </c>
      <c r="J31" s="85">
        <f>[1]CCT!I37</f>
        <v>1602.86</v>
      </c>
      <c r="K31" s="86">
        <f t="shared" si="2"/>
        <v>3205.72</v>
      </c>
      <c r="L31" s="88">
        <f t="shared" si="3"/>
        <v>4</v>
      </c>
      <c r="M31" s="89">
        <f t="shared" si="4"/>
        <v>6411.44</v>
      </c>
      <c r="N31" s="90"/>
      <c r="O31" s="89">
        <f t="shared" si="5"/>
        <v>1923.4319999999998</v>
      </c>
      <c r="P31" s="89">
        <f t="shared" si="6"/>
        <v>822.1214654545455</v>
      </c>
      <c r="Q31" s="89"/>
      <c r="R31" s="90"/>
      <c r="S31" s="89">
        <f t="shared" si="56"/>
        <v>645.151812338843</v>
      </c>
      <c r="T31" s="89">
        <f t="shared" si="52"/>
        <v>189.42890909090912</v>
      </c>
      <c r="U31" s="89">
        <f t="shared" si="8"/>
        <v>9991.5741868842979</v>
      </c>
      <c r="V31" s="89">
        <f>VLOOKUP('Resumo Geral imposto cd'!A31,[1]PARÂMETRO!$B$2:$I$4,2,FALSE)*L31</f>
        <v>451.6</v>
      </c>
      <c r="W31" s="89">
        <f>(((VLOOKUP(A31,[1]PARÂMETRO!$B$2:$I$4,3,FALSE)*20)-(VLOOKUP(A31,[1]PARÂMETRO!$B$2:$I$4,3,FALSE)*20)*10%)*C31+((VLOOKUP(A31,[1]PARÂMETRO!$B$2:$IL$4,3,FALSE)*15.5)-(VLOOKUP(A31,[1]PARÂMETRO!$B$2:$I$4,3,FALSE)*15.5*10%))*F31+((VLOOKUP(A31,[1]PARÂMETRO!$B$2:$I$4,3,FALSE)*15.5)-(VLOOKUP(A31,[1]PARÂMETRO!$B$2:$I$4,3,FALSE)*15.5)*10%)*I31)</f>
        <v>892.24199999999996</v>
      </c>
      <c r="X31" s="89">
        <f>(VLOOKUP(B31,[1]PARÂMETRO!$B$9:$E$42,4,FALSE)*(2*20*C31))-(IF(E31*6%&lt;=(VLOOKUP(B31,[1]PARÂMETRO!$B$9:$E$42,4,FALSE)*(2*20*C31)),E31*6%,VLOOKUP(B31,[1]PARÂMETRO!$B$9:$E$42,4,FALSE)*(2*20*C31)))+(VLOOKUP(B31,[1]PARÂMETRO!$B$9:$E$42,4,FALSE)*(2*15.5*F31))-(IF(H31*6%&lt;=(VLOOKUP(B31,[1]PARÂMETRO!$B$9:$E$42,4,FALSE)*(2*15.5*F31)),H31*6%,VLOOKUP(B31,[1]PARÂMETRO!$B$9:$E$42,4,FALSE)*(2*15.5*F31)))+(VLOOKUP(B31,[1]PARÂMETRO!$B$9:$E$42,4,FALSE)*(2*15.5*I31))-(IF(K31*6%&lt;=(VLOOKUP(B31,[1]PARÂMETRO!$B$9:$E$42,4,FALSE)*(2*15.5*I31)),K31*6%,VLOOKUP(B31,[1]PARÂMETRO!$B$9:$E$42,4,FALSE)*(2*15.5*I31)))</f>
        <v>74.113600000000076</v>
      </c>
      <c r="Y31" s="89">
        <f>VLOOKUP(A31,[1]PARÂMETRO!$B$2:$I$4,4,FALSE)*L31</f>
        <v>364.32</v>
      </c>
      <c r="Z31" s="89">
        <f>VLOOKUP(A31,[1]PARÂMETRO!$B$2:$I$4,5,FALSE)*L31</f>
        <v>68.12</v>
      </c>
      <c r="AA31" s="89">
        <f>VLOOKUP(A31,[1]PARÂMETRO!$B$2:$I$4,6,FALSE)</f>
        <v>0</v>
      </c>
      <c r="AB31" s="89">
        <f>VLOOKUP($A31,[1]PARÂMETRO!$B$2:$I$4,7,FALSE)</f>
        <v>0</v>
      </c>
      <c r="AC31" s="89">
        <f>VLOOKUP($A31,[1]PARÂMETRO!$B$2:$I$4,8,FALSE)</f>
        <v>0</v>
      </c>
      <c r="AD31" s="89"/>
      <c r="AE31" s="89">
        <f t="shared" si="9"/>
        <v>1850.3956000000003</v>
      </c>
      <c r="AF31" s="89">
        <f>'Resumo Geral imposto cl'!AF31</f>
        <v>249.49699859177778</v>
      </c>
      <c r="AG31" s="89"/>
      <c r="AH31" s="89">
        <f>'Resumo Geral imposto cl'!AH31</f>
        <v>234.13030696698411</v>
      </c>
      <c r="AI31" s="89"/>
      <c r="AJ31" s="89">
        <f t="shared" si="10"/>
        <v>483.62730555876192</v>
      </c>
      <c r="AK31" s="90">
        <f t="shared" si="11"/>
        <v>1998.3148373768597</v>
      </c>
      <c r="AL31" s="90">
        <f t="shared" si="12"/>
        <v>149.87361280326445</v>
      </c>
      <c r="AM31" s="91">
        <f t="shared" si="13"/>
        <v>99.915741868842986</v>
      </c>
      <c r="AN31" s="90">
        <f t="shared" si="14"/>
        <v>19.983148373768596</v>
      </c>
      <c r="AO31" s="91">
        <f t="shared" si="15"/>
        <v>249.78935467210746</v>
      </c>
      <c r="AP31" s="90">
        <f t="shared" si="16"/>
        <v>799.32593495074389</v>
      </c>
      <c r="AQ31" s="91">
        <f t="shared" si="17"/>
        <v>299.7472256065289</v>
      </c>
      <c r="AR31" s="90">
        <f t="shared" si="18"/>
        <v>59.949445121305786</v>
      </c>
      <c r="AS31" s="90">
        <f t="shared" si="19"/>
        <v>3676.8993007734216</v>
      </c>
      <c r="AT31" s="89">
        <f t="shared" si="20"/>
        <v>832.63118224035816</v>
      </c>
      <c r="AU31" s="89">
        <f t="shared" si="21"/>
        <v>306.40827506445191</v>
      </c>
      <c r="AV31" s="89">
        <f t="shared" si="22"/>
        <v>1139.0394573048102</v>
      </c>
      <c r="AW31" s="89">
        <f t="shared" si="23"/>
        <v>12.952040612627794</v>
      </c>
      <c r="AX31" s="89">
        <f t="shared" si="24"/>
        <v>4.7663509454470292</v>
      </c>
      <c r="AY31" s="89">
        <f t="shared" si="25"/>
        <v>17.718391558074824</v>
      </c>
      <c r="AZ31" s="89">
        <f t="shared" si="26"/>
        <v>50.140972699034535</v>
      </c>
      <c r="BA31" s="89">
        <f t="shared" si="27"/>
        <v>4.0112778159227629</v>
      </c>
      <c r="BB31" s="89">
        <f t="shared" si="28"/>
        <v>2.0056389079613814</v>
      </c>
      <c r="BC31" s="89">
        <f t="shared" si="29"/>
        <v>34.970509654095046</v>
      </c>
      <c r="BD31" s="89">
        <f t="shared" si="30"/>
        <v>12.869147552706981</v>
      </c>
      <c r="BE31" s="89">
        <f t="shared" si="31"/>
        <v>429.63769003602476</v>
      </c>
      <c r="BF31" s="89">
        <f t="shared" si="32"/>
        <v>16.652623644807164</v>
      </c>
      <c r="BG31" s="89">
        <f t="shared" si="33"/>
        <v>550.28786031055256</v>
      </c>
      <c r="BH31" s="89">
        <f t="shared" si="34"/>
        <v>1110.1749096538108</v>
      </c>
      <c r="BI31" s="89">
        <f t="shared" si="35"/>
        <v>138.77186370672635</v>
      </c>
      <c r="BJ31" s="89">
        <f t="shared" si="36"/>
        <v>84.234521269982906</v>
      </c>
      <c r="BK31" s="89">
        <f t="shared" si="37"/>
        <v>33.305247289614329</v>
      </c>
      <c r="BL31" s="89">
        <f t="shared" si="38"/>
        <v>0</v>
      </c>
      <c r="BM31" s="89">
        <f t="shared" si="39"/>
        <v>502.86704742660959</v>
      </c>
      <c r="BN31" s="89">
        <f t="shared" si="40"/>
        <v>1869.353589346744</v>
      </c>
      <c r="BO31" s="89">
        <f t="shared" si="41"/>
        <v>7253.2985992936037</v>
      </c>
      <c r="BP31" s="89">
        <f t="shared" si="42"/>
        <v>7253.2985992936028</v>
      </c>
      <c r="BQ31" s="89">
        <f t="shared" si="43"/>
        <v>19578.895691736663</v>
      </c>
      <c r="BR31" s="89">
        <f t="shared" si="44"/>
        <v>1152.9723893364969</v>
      </c>
      <c r="BS31" s="92">
        <f>VLOOKUP(B31,'[1]ISS VIGILANCIA'!$A$1:$B$35,2,FALSE)*100</f>
        <v>5</v>
      </c>
      <c r="BT31" s="93">
        <f t="shared" si="45"/>
        <v>8.65</v>
      </c>
      <c r="BU31" s="94">
        <f t="shared" si="46"/>
        <v>5.473453749315822</v>
      </c>
      <c r="BV31" s="95">
        <f t="shared" si="53"/>
        <v>1071.6418003139943</v>
      </c>
      <c r="BW31" s="94">
        <f t="shared" si="47"/>
        <v>3.2840722495894927</v>
      </c>
      <c r="BX31" s="96">
        <f t="shared" si="54"/>
        <v>642.98508018839652</v>
      </c>
      <c r="BY31" s="94">
        <f t="shared" si="48"/>
        <v>0.71154898741105688</v>
      </c>
      <c r="BZ31" s="89">
        <f t="shared" si="55"/>
        <v>139.31343404081926</v>
      </c>
      <c r="CA31" s="89">
        <f t="shared" si="49"/>
        <v>1383.0672458350841</v>
      </c>
      <c r="CB31" s="89">
        <f t="shared" si="50"/>
        <v>4389.9799497147915</v>
      </c>
      <c r="CC31" s="97">
        <f t="shared" si="51"/>
        <v>23968.875641451454</v>
      </c>
      <c r="CD31" s="100"/>
    </row>
    <row r="32" spans="1:82" s="101" customFormat="1" ht="15" customHeight="1">
      <c r="A32" s="83" t="str">
        <f>[1]CCT!D38</f>
        <v>Sindesp - MG</v>
      </c>
      <c r="B32" s="83" t="str">
        <f>[1]CCT!C38</f>
        <v>Uberlândia</v>
      </c>
      <c r="C32" s="87">
        <f>[1]CCT!F38</f>
        <v>0</v>
      </c>
      <c r="D32" s="85">
        <f>[1]CCT!E38</f>
        <v>0</v>
      </c>
      <c r="E32" s="86">
        <f t="shared" si="0"/>
        <v>0</v>
      </c>
      <c r="F32" s="87">
        <f>[1]CCT!H38</f>
        <v>2</v>
      </c>
      <c r="G32" s="85">
        <f>[1]CCT!G38</f>
        <v>1602.86</v>
      </c>
      <c r="H32" s="86">
        <f t="shared" si="1"/>
        <v>3205.72</v>
      </c>
      <c r="I32" s="87">
        <f>[1]CCT!J38</f>
        <v>4</v>
      </c>
      <c r="J32" s="85">
        <f>[1]CCT!I38</f>
        <v>1602.86</v>
      </c>
      <c r="K32" s="86">
        <f t="shared" si="2"/>
        <v>6411.44</v>
      </c>
      <c r="L32" s="88">
        <f t="shared" si="3"/>
        <v>6</v>
      </c>
      <c r="M32" s="89">
        <f t="shared" si="4"/>
        <v>9617.16</v>
      </c>
      <c r="N32" s="90"/>
      <c r="O32" s="89">
        <f t="shared" si="5"/>
        <v>2885.1479999999997</v>
      </c>
      <c r="P32" s="89">
        <f t="shared" si="6"/>
        <v>1644.242930909091</v>
      </c>
      <c r="Q32" s="89"/>
      <c r="R32" s="90"/>
      <c r="S32" s="89">
        <f t="shared" si="56"/>
        <v>996.68881558677685</v>
      </c>
      <c r="T32" s="89">
        <f t="shared" si="52"/>
        <v>284.14336363636369</v>
      </c>
      <c r="U32" s="89">
        <f t="shared" si="8"/>
        <v>15427.38311013223</v>
      </c>
      <c r="V32" s="89">
        <f>VLOOKUP('Resumo Geral imposto cd'!A32,[1]PARÂMETRO!$B$2:$I$4,2,FALSE)*L32</f>
        <v>677.40000000000009</v>
      </c>
      <c r="W32" s="89">
        <f>(((VLOOKUP(A32,[1]PARÂMETRO!$B$2:$I$4,3,FALSE)*20)-(VLOOKUP(A32,[1]PARÂMETRO!$B$2:$I$4,3,FALSE)*20)*10%)*C32+((VLOOKUP(A32,[1]PARÂMETRO!$B$2:$IL$4,3,FALSE)*15.5)-(VLOOKUP(A32,[1]PARÂMETRO!$B$2:$I$4,3,FALSE)*15.5*10%))*F32+((VLOOKUP(A32,[1]PARÂMETRO!$B$2:$I$4,3,FALSE)*15.5)-(VLOOKUP(A32,[1]PARÂMETRO!$B$2:$I$4,3,FALSE)*15.5)*10%)*I32)</f>
        <v>1338.3629999999998</v>
      </c>
      <c r="X32" s="89">
        <f>(VLOOKUP(B32,[1]PARÂMETRO!$B$9:$E$42,4,FALSE)*(2*20*C32))-(IF(E32*6%&lt;=(VLOOKUP(B32,[1]PARÂMETRO!$B$9:$E$42,4,FALSE)*(2*20*C32)),E32*6%,VLOOKUP(B32,[1]PARÂMETRO!$B$9:$E$42,4,FALSE)*(2*20*C32)))+(VLOOKUP(B32,[1]PARÂMETRO!$B$9:$E$42,4,FALSE)*(2*15.5*F32))-(IF(H32*6%&lt;=(VLOOKUP(B32,[1]PARÂMETRO!$B$9:$E$42,4,FALSE)*(2*15.5*F32)),H32*6%,VLOOKUP(B32,[1]PARÂMETRO!$B$9:$E$42,4,FALSE)*(2*15.5*F32)))+(VLOOKUP(B32,[1]PARÂMETRO!$B$9:$E$42,4,FALSE)*(2*15.5*I32))-(IF(K32*6%&lt;=(VLOOKUP(B32,[1]PARÂMETRO!$B$9:$E$42,4,FALSE)*(2*15.5*I32)),K32*6%,VLOOKUP(B32,[1]PARÂMETRO!$B$9:$E$42,4,FALSE)*(2*15.5*I32)))</f>
        <v>111.17040000000009</v>
      </c>
      <c r="Y32" s="89">
        <f>VLOOKUP(A32,[1]PARÂMETRO!$B$2:$I$4,4,FALSE)*L32</f>
        <v>546.48</v>
      </c>
      <c r="Z32" s="89">
        <f>VLOOKUP(A32,[1]PARÂMETRO!$B$2:$I$4,5,FALSE)*L32</f>
        <v>102.18</v>
      </c>
      <c r="AA32" s="89">
        <f>VLOOKUP(A32,[1]PARÂMETRO!$B$2:$I$4,6,FALSE)</f>
        <v>0</v>
      </c>
      <c r="AB32" s="89">
        <f>VLOOKUP($A32,[1]PARÂMETRO!$B$2:$I$4,7,FALSE)</f>
        <v>0</v>
      </c>
      <c r="AC32" s="89">
        <f>VLOOKUP($A32,[1]PARÂMETRO!$B$2:$I$4,8,FALSE)</f>
        <v>0</v>
      </c>
      <c r="AD32" s="89"/>
      <c r="AE32" s="89">
        <f t="shared" si="9"/>
        <v>2775.5933999999997</v>
      </c>
      <c r="AF32" s="89">
        <f>'Resumo Geral imposto cl'!AF32</f>
        <v>374.24549788766666</v>
      </c>
      <c r="AG32" s="89"/>
      <c r="AH32" s="89">
        <f>'Resumo Geral imposto cl'!AH32</f>
        <v>351.19546045047616</v>
      </c>
      <c r="AI32" s="89"/>
      <c r="AJ32" s="89">
        <f t="shared" si="10"/>
        <v>725.44095833814276</v>
      </c>
      <c r="AK32" s="90">
        <f t="shared" si="11"/>
        <v>3085.4766220264464</v>
      </c>
      <c r="AL32" s="90">
        <f t="shared" si="12"/>
        <v>231.41074665198346</v>
      </c>
      <c r="AM32" s="91">
        <f t="shared" si="13"/>
        <v>154.27383110132232</v>
      </c>
      <c r="AN32" s="90">
        <f t="shared" si="14"/>
        <v>30.854766220264462</v>
      </c>
      <c r="AO32" s="91">
        <f t="shared" si="15"/>
        <v>385.6845777533058</v>
      </c>
      <c r="AP32" s="90">
        <f t="shared" si="16"/>
        <v>1234.1906488105785</v>
      </c>
      <c r="AQ32" s="91">
        <f t="shared" si="17"/>
        <v>462.82149330396692</v>
      </c>
      <c r="AR32" s="90">
        <f t="shared" si="18"/>
        <v>92.564298660793384</v>
      </c>
      <c r="AS32" s="90">
        <f t="shared" si="19"/>
        <v>5677.2769845286621</v>
      </c>
      <c r="AT32" s="89">
        <f t="shared" si="20"/>
        <v>1285.6152591776859</v>
      </c>
      <c r="AU32" s="89">
        <f t="shared" si="21"/>
        <v>473.10641537738854</v>
      </c>
      <c r="AV32" s="89">
        <f t="shared" si="22"/>
        <v>1758.7216745550745</v>
      </c>
      <c r="AW32" s="89">
        <f t="shared" si="23"/>
        <v>19.998459587208448</v>
      </c>
      <c r="AX32" s="89">
        <f t="shared" si="24"/>
        <v>7.3594331280927099</v>
      </c>
      <c r="AY32" s="89">
        <f t="shared" si="25"/>
        <v>27.357892715301158</v>
      </c>
      <c r="AZ32" s="89">
        <f t="shared" si="26"/>
        <v>77.419631869230329</v>
      </c>
      <c r="BA32" s="89">
        <f t="shared" si="27"/>
        <v>6.1935705495384257</v>
      </c>
      <c r="BB32" s="89">
        <f t="shared" si="28"/>
        <v>3.0967852747692128</v>
      </c>
      <c r="BC32" s="89">
        <f t="shared" si="29"/>
        <v>53.995840885462812</v>
      </c>
      <c r="BD32" s="89">
        <f t="shared" si="30"/>
        <v>19.870469445850322</v>
      </c>
      <c r="BE32" s="89">
        <f t="shared" si="31"/>
        <v>663.37747373568584</v>
      </c>
      <c r="BF32" s="89">
        <f t="shared" si="32"/>
        <v>25.71230518355372</v>
      </c>
      <c r="BG32" s="89">
        <f t="shared" si="33"/>
        <v>849.66607694409061</v>
      </c>
      <c r="BH32" s="89">
        <f t="shared" si="34"/>
        <v>1714.1536789035811</v>
      </c>
      <c r="BI32" s="89">
        <f t="shared" si="35"/>
        <v>214.26920986294763</v>
      </c>
      <c r="BJ32" s="89">
        <f t="shared" si="36"/>
        <v>130.06141038680923</v>
      </c>
      <c r="BK32" s="89">
        <f t="shared" si="37"/>
        <v>51.424610367107441</v>
      </c>
      <c r="BL32" s="89">
        <f t="shared" si="38"/>
        <v>0</v>
      </c>
      <c r="BM32" s="89">
        <f t="shared" si="39"/>
        <v>776.44647870352412</v>
      </c>
      <c r="BN32" s="89">
        <f t="shared" si="40"/>
        <v>2886.3553882239694</v>
      </c>
      <c r="BO32" s="89">
        <f t="shared" si="41"/>
        <v>11199.378016967097</v>
      </c>
      <c r="BP32" s="89">
        <f t="shared" si="42"/>
        <v>11199.378016967097</v>
      </c>
      <c r="BQ32" s="89">
        <f t="shared" si="43"/>
        <v>30127.795485437469</v>
      </c>
      <c r="BR32" s="89">
        <f t="shared" si="44"/>
        <v>1729.4585840047453</v>
      </c>
      <c r="BS32" s="92">
        <f>VLOOKUP(B32,'[1]ISS VIGILANCIA'!$A$1:$B$35,2,FALSE)*100</f>
        <v>2</v>
      </c>
      <c r="BT32" s="93">
        <f t="shared" si="45"/>
        <v>5.65</v>
      </c>
      <c r="BU32" s="94">
        <f t="shared" si="46"/>
        <v>2.1197668256491848</v>
      </c>
      <c r="BV32" s="95">
        <f t="shared" si="53"/>
        <v>638.63901399973622</v>
      </c>
      <c r="BW32" s="94">
        <f t="shared" si="47"/>
        <v>3.1796502384737768</v>
      </c>
      <c r="BX32" s="96">
        <f t="shared" si="54"/>
        <v>957.95852099960427</v>
      </c>
      <c r="BY32" s="94">
        <f t="shared" si="48"/>
        <v>0.68892421833598505</v>
      </c>
      <c r="BZ32" s="89">
        <f t="shared" si="55"/>
        <v>207.55767954991427</v>
      </c>
      <c r="CA32" s="89">
        <f t="shared" si="49"/>
        <v>2074.6008687526264</v>
      </c>
      <c r="CB32" s="89">
        <f t="shared" si="50"/>
        <v>5608.2146673066263</v>
      </c>
      <c r="CC32" s="97">
        <f t="shared" si="51"/>
        <v>35736.010152744093</v>
      </c>
      <c r="CD32" s="100"/>
    </row>
    <row r="33" spans="1:83" s="101" customFormat="1" ht="15" customHeight="1">
      <c r="A33" s="83" t="str">
        <f>[1]CCT!D39</f>
        <v>Sindesp - MG</v>
      </c>
      <c r="B33" s="83" t="str">
        <f>[1]CCT!C39</f>
        <v>Varginha</v>
      </c>
      <c r="C33" s="87">
        <f>[1]CCT!F39</f>
        <v>1</v>
      </c>
      <c r="D33" s="85">
        <f>[1]CCT!E39</f>
        <v>1602.86</v>
      </c>
      <c r="E33" s="86">
        <f t="shared" si="0"/>
        <v>1602.86</v>
      </c>
      <c r="F33" s="87">
        <f>[1]CCT!H39</f>
        <v>0</v>
      </c>
      <c r="G33" s="85">
        <f>[1]CCT!G39</f>
        <v>0</v>
      </c>
      <c r="H33" s="86">
        <f t="shared" si="1"/>
        <v>0</v>
      </c>
      <c r="I33" s="87">
        <f>[1]CCT!J39</f>
        <v>0</v>
      </c>
      <c r="J33" s="85">
        <f>[1]CCT!I39</f>
        <v>0</v>
      </c>
      <c r="K33" s="86">
        <f t="shared" si="2"/>
        <v>0</v>
      </c>
      <c r="L33" s="88">
        <f t="shared" si="3"/>
        <v>1</v>
      </c>
      <c r="M33" s="89">
        <f t="shared" si="4"/>
        <v>1602.86</v>
      </c>
      <c r="N33" s="90"/>
      <c r="O33" s="89">
        <f t="shared" si="5"/>
        <v>480.85799999999995</v>
      </c>
      <c r="P33" s="89">
        <f t="shared" si="6"/>
        <v>0</v>
      </c>
      <c r="Q33" s="89"/>
      <c r="R33" s="90"/>
      <c r="S33" s="89">
        <f t="shared" si="56"/>
        <v>189.42890909090909</v>
      </c>
      <c r="T33" s="89">
        <f t="shared" si="52"/>
        <v>13.891453333333336</v>
      </c>
      <c r="U33" s="89">
        <f t="shared" si="8"/>
        <v>2287.0383624242422</v>
      </c>
      <c r="V33" s="89">
        <f>VLOOKUP('Resumo Geral imposto cd'!A33,[1]PARÂMETRO!$B$2:$I$4,2,FALSE)*L33</f>
        <v>112.9</v>
      </c>
      <c r="W33" s="89">
        <f>(((VLOOKUP(A33,[1]PARÂMETRO!$B$2:$I$4,3,FALSE)*20)-(VLOOKUP(A33,[1]PARÂMETRO!$B$2:$I$4,3,FALSE)*20)*10%)*C33+((VLOOKUP(A33,[1]PARÂMETRO!$B$2:$IL$4,3,FALSE)*15.5)-(VLOOKUP(A33,[1]PARÂMETRO!$B$2:$I$4,3,FALSE)*15.5*10%))*F33+((VLOOKUP(A33,[1]PARÂMETRO!$B$2:$I$4,3,FALSE)*15.5)-(VLOOKUP(A33,[1]PARÂMETRO!$B$2:$I$4,3,FALSE)*15.5)*10%)*I33)</f>
        <v>287.82</v>
      </c>
      <c r="X33" s="89">
        <f>(VLOOKUP(B33,[1]PARÂMETRO!$B$9:$E$42,4,FALSE)*(2*20*C33))-(IF(E33*6%&lt;=(VLOOKUP(B33,[1]PARÂMETRO!$B$9:$E$42,4,FALSE)*(2*20*C33)),E33*6%,VLOOKUP(B33,[1]PARÂMETRO!$B$9:$E$42,4,FALSE)*(2*20*C33)))+(VLOOKUP(B33,[1]PARÂMETRO!$B$9:$E$42,4,FALSE)*(2*15.5*F33))-(IF(H33*6%&lt;=(VLOOKUP(B33,[1]PARÂMETRO!$B$9:$E$42,4,FALSE)*(2*15.5*F33)),H33*6%,VLOOKUP(B33,[1]PARÂMETRO!$B$9:$E$42,4,FALSE)*(2*15.5*F33)))+(VLOOKUP(B33,[1]PARÂMETRO!$B$9:$E$42,4,FALSE)*(2*15.5*I33))-(IF(K33*6%&lt;=(VLOOKUP(B33,[1]PARÂMETRO!$B$9:$E$42,4,FALSE)*(2*15.5*I33)),K33*6%,VLOOKUP(B33,[1]PARÂMETRO!$B$9:$E$42,4,FALSE)*(2*15.5*I33)))</f>
        <v>51.828400000000016</v>
      </c>
      <c r="Y33" s="89">
        <f>VLOOKUP(A33,[1]PARÂMETRO!$B$2:$I$4,4,FALSE)*L33</f>
        <v>91.08</v>
      </c>
      <c r="Z33" s="89">
        <f>VLOOKUP(A33,[1]PARÂMETRO!$B$2:$I$4,5,FALSE)*L33</f>
        <v>17.03</v>
      </c>
      <c r="AA33" s="89">
        <f>VLOOKUP(A33,[1]PARÂMETRO!$B$2:$I$4,6,FALSE)</f>
        <v>0</v>
      </c>
      <c r="AB33" s="89">
        <f>VLOOKUP($A33,[1]PARÂMETRO!$B$2:$I$4,7,FALSE)</f>
        <v>0</v>
      </c>
      <c r="AC33" s="89">
        <f>VLOOKUP($A33,[1]PARÂMETRO!$B$2:$I$4,8,FALSE)</f>
        <v>0</v>
      </c>
      <c r="AD33" s="89"/>
      <c r="AE33" s="89">
        <f t="shared" si="9"/>
        <v>560.65840000000003</v>
      </c>
      <c r="AF33" s="89">
        <f>'Resumo Geral imposto cl'!AF33</f>
        <v>62.374249647944445</v>
      </c>
      <c r="AG33" s="89"/>
      <c r="AH33" s="89">
        <f>'Resumo Geral imposto cl'!AH33</f>
        <v>58.532576741746027</v>
      </c>
      <c r="AI33" s="89"/>
      <c r="AJ33" s="89">
        <f t="shared" si="10"/>
        <v>120.90682638969048</v>
      </c>
      <c r="AK33" s="90">
        <f t="shared" si="11"/>
        <v>457.40767248484849</v>
      </c>
      <c r="AL33" s="90">
        <f t="shared" si="12"/>
        <v>34.305575436363632</v>
      </c>
      <c r="AM33" s="91">
        <f t="shared" si="13"/>
        <v>22.870383624242422</v>
      </c>
      <c r="AN33" s="90">
        <f t="shared" si="14"/>
        <v>4.5740767248484842</v>
      </c>
      <c r="AO33" s="91">
        <f t="shared" si="15"/>
        <v>57.175959060606061</v>
      </c>
      <c r="AP33" s="90">
        <f t="shared" si="16"/>
        <v>182.96306899393937</v>
      </c>
      <c r="AQ33" s="91">
        <f t="shared" si="17"/>
        <v>68.611150872727265</v>
      </c>
      <c r="AR33" s="90">
        <f t="shared" si="18"/>
        <v>13.722230174545453</v>
      </c>
      <c r="AS33" s="90">
        <f>SUM(AK33:AR33)</f>
        <v>841.63011737212116</v>
      </c>
      <c r="AT33" s="89">
        <f t="shared" si="20"/>
        <v>190.58653020202019</v>
      </c>
      <c r="AU33" s="89">
        <f t="shared" si="21"/>
        <v>70.135843114343444</v>
      </c>
      <c r="AV33" s="89">
        <f t="shared" si="22"/>
        <v>260.72237331636364</v>
      </c>
      <c r="AW33" s="89">
        <f t="shared" si="23"/>
        <v>2.9646793586980915</v>
      </c>
      <c r="AX33" s="89">
        <f t="shared" si="24"/>
        <v>1.0910020040008981</v>
      </c>
      <c r="AY33" s="89">
        <f t="shared" si="25"/>
        <v>4.0556813626989898</v>
      </c>
      <c r="AZ33" s="89">
        <f t="shared" si="26"/>
        <v>11.477103201864711</v>
      </c>
      <c r="BA33" s="89">
        <f t="shared" si="27"/>
        <v>0.91816825614917696</v>
      </c>
      <c r="BB33" s="89">
        <f t="shared" si="28"/>
        <v>0.45908412807458848</v>
      </c>
      <c r="BC33" s="89">
        <f t="shared" si="29"/>
        <v>8.0046342684848497</v>
      </c>
      <c r="BD33" s="89">
        <f t="shared" si="30"/>
        <v>2.9457054108024252</v>
      </c>
      <c r="BE33" s="89">
        <f t="shared" si="31"/>
        <v>98.342649584242409</v>
      </c>
      <c r="BF33" s="89">
        <f t="shared" si="32"/>
        <v>3.8117306040404038</v>
      </c>
      <c r="BG33" s="89">
        <f t="shared" si="33"/>
        <v>125.95907545365856</v>
      </c>
      <c r="BH33" s="89">
        <f t="shared" si="34"/>
        <v>254.11537360269358</v>
      </c>
      <c r="BI33" s="89">
        <f t="shared" si="35"/>
        <v>31.764421700336698</v>
      </c>
      <c r="BJ33" s="89">
        <f t="shared" si="36"/>
        <v>19.281003972104376</v>
      </c>
      <c r="BK33" s="89">
        <f t="shared" si="37"/>
        <v>7.6234612080808075</v>
      </c>
      <c r="BL33" s="89">
        <f t="shared" si="38"/>
        <v>0</v>
      </c>
      <c r="BM33" s="89">
        <f t="shared" si="39"/>
        <v>115.10460785782331</v>
      </c>
      <c r="BN33" s="89">
        <f t="shared" si="40"/>
        <v>427.8888683410388</v>
      </c>
      <c r="BO33" s="89">
        <f t="shared" si="41"/>
        <v>1660.2561158458811</v>
      </c>
      <c r="BP33" s="89">
        <f t="shared" si="42"/>
        <v>1660.2561158458811</v>
      </c>
      <c r="BQ33" s="89">
        <f t="shared" si="43"/>
        <v>4628.8597046598134</v>
      </c>
      <c r="BR33" s="89">
        <f t="shared" si="44"/>
        <v>288.24309733412423</v>
      </c>
      <c r="BS33" s="92">
        <f>VLOOKUP(B33,'[1]ISS VIGILANCIA'!$A$1:$B$35,2,FALSE)*100</f>
        <v>3</v>
      </c>
      <c r="BT33" s="93">
        <f t="shared" si="45"/>
        <v>6.65</v>
      </c>
      <c r="BU33" s="94">
        <f t="shared" si="46"/>
        <v>3.2137118371719318</v>
      </c>
      <c r="BV33" s="95">
        <f t="shared" si="53"/>
        <v>148.75821225473413</v>
      </c>
      <c r="BW33" s="94">
        <f t="shared" si="47"/>
        <v>3.2137118371719318</v>
      </c>
      <c r="BX33" s="96">
        <f t="shared" si="54"/>
        <v>148.75821225473413</v>
      </c>
      <c r="BY33" s="94">
        <f t="shared" si="48"/>
        <v>0.69630423138725195</v>
      </c>
      <c r="BZ33" s="89">
        <f t="shared" si="55"/>
        <v>32.230945988525733</v>
      </c>
      <c r="CA33" s="89">
        <f t="shared" si="49"/>
        <v>345.76681145877103</v>
      </c>
      <c r="CB33" s="89">
        <f t="shared" si="50"/>
        <v>963.75727929088919</v>
      </c>
      <c r="CC33" s="97">
        <f t="shared" si="51"/>
        <v>5592.6169839507029</v>
      </c>
      <c r="CD33" s="100"/>
    </row>
    <row r="34" spans="1:83" s="101" customFormat="1" ht="15" customHeight="1">
      <c r="A34" s="83" t="str">
        <f>[1]CCT!D40</f>
        <v>Sindesp - MG</v>
      </c>
      <c r="B34" s="83" t="str">
        <f>[1]CCT!C40</f>
        <v>Vespasiano</v>
      </c>
      <c r="C34" s="87">
        <f>[1]CCT!F40</f>
        <v>0</v>
      </c>
      <c r="D34" s="85">
        <f>[1]CCT!E40</f>
        <v>0</v>
      </c>
      <c r="E34" s="86">
        <f t="shared" si="0"/>
        <v>0</v>
      </c>
      <c r="F34" s="87">
        <f>[1]CCT!H40</f>
        <v>2</v>
      </c>
      <c r="G34" s="85">
        <f>[1]CCT!G40</f>
        <v>1602.86</v>
      </c>
      <c r="H34" s="86">
        <f t="shared" si="1"/>
        <v>3205.72</v>
      </c>
      <c r="I34" s="87">
        <f>[1]CCT!J40</f>
        <v>0</v>
      </c>
      <c r="J34" s="85">
        <f>[1]CCT!I40</f>
        <v>0</v>
      </c>
      <c r="K34" s="86">
        <f t="shared" si="2"/>
        <v>0</v>
      </c>
      <c r="L34" s="88">
        <f t="shared" si="3"/>
        <v>2</v>
      </c>
      <c r="M34" s="89">
        <f t="shared" si="4"/>
        <v>3205.72</v>
      </c>
      <c r="N34" s="90"/>
      <c r="O34" s="89">
        <f t="shared" si="5"/>
        <v>961.71599999999989</v>
      </c>
      <c r="P34" s="89">
        <f t="shared" si="6"/>
        <v>0</v>
      </c>
      <c r="Q34" s="89"/>
      <c r="R34" s="90"/>
      <c r="S34" s="89">
        <f t="shared" si="56"/>
        <v>293.61480909090909</v>
      </c>
      <c r="T34" s="89">
        <f t="shared" si="52"/>
        <v>94.714454545454558</v>
      </c>
      <c r="U34" s="89">
        <f t="shared" si="8"/>
        <v>4555.7652636363637</v>
      </c>
      <c r="V34" s="89">
        <f>VLOOKUP('Resumo Geral imposto cd'!A34,[1]PARÂMETRO!$B$2:$I$4,2,FALSE)*L34</f>
        <v>225.8</v>
      </c>
      <c r="W34" s="89">
        <f>(((VLOOKUP(A34,[1]PARÂMETRO!$B$2:$I$4,3,FALSE)*20)-(VLOOKUP(A34,[1]PARÂMETRO!$B$2:$I$4,3,FALSE)*20)*10%)*C34+((VLOOKUP(A34,[1]PARÂMETRO!$B$2:$IL$4,3,FALSE)*15.5)-(VLOOKUP(A34,[1]PARÂMETRO!$B$2:$I$4,3,FALSE)*15.5*10%))*F34+((VLOOKUP(A34,[1]PARÂMETRO!$B$2:$I$4,3,FALSE)*15.5)-(VLOOKUP(A34,[1]PARÂMETRO!$B$2:$I$4,3,FALSE)*15.5)*10%)*I34)</f>
        <v>446.12099999999998</v>
      </c>
      <c r="X34" s="89">
        <f>(VLOOKUP(B34,[1]PARÂMETRO!$B$9:$E$42,4,FALSE)*(2*20*C34))-(IF(E34*6%&lt;=(VLOOKUP(B34,[1]PARÂMETRO!$B$9:$E$42,4,FALSE)*(2*20*C34)),E34*6%,VLOOKUP(B34,[1]PARÂMETRO!$B$9:$E$42,4,FALSE)*(2*20*C34)))+(VLOOKUP(B34,[1]PARÂMETRO!$B$9:$E$42,4,FALSE)*(2*15.5*F34))-(IF(H34*6%&lt;=(VLOOKUP(B34,[1]PARÂMETRO!$B$9:$E$42,4,FALSE)*(2*15.5*F34)),H34*6%,VLOOKUP(B34,[1]PARÂMETRO!$B$9:$E$42,4,FALSE)*(2*15.5*F34)))+(VLOOKUP(B34,[1]PARÂMETRO!$B$9:$E$42,4,FALSE)*(2*15.5*I34))-(IF(K34*6%&lt;=(VLOOKUP(B34,[1]PARÂMETRO!$B$9:$E$42,4,FALSE)*(2*15.5*I34)),K34*6%,VLOOKUP(B34,[1]PARÂMETRO!$B$9:$E$42,4,FALSE)*(2*15.5*I34)))</f>
        <v>37.056800000000038</v>
      </c>
      <c r="Y34" s="89">
        <f>VLOOKUP(A34,[1]PARÂMETRO!$B$2:$I$4,4,FALSE)*L34</f>
        <v>182.16</v>
      </c>
      <c r="Z34" s="89">
        <f>VLOOKUP(A34,[1]PARÂMETRO!$B$2:$I$4,5,FALSE)*L34</f>
        <v>34.06</v>
      </c>
      <c r="AA34" s="89">
        <f>VLOOKUP(A34,[1]PARÂMETRO!$B$2:$I$4,6,FALSE)</f>
        <v>0</v>
      </c>
      <c r="AB34" s="89">
        <f>VLOOKUP($A34,[1]PARÂMETRO!$B$2:$I$4,7,FALSE)</f>
        <v>0</v>
      </c>
      <c r="AC34" s="89">
        <f>VLOOKUP($A34,[1]PARÂMETRO!$B$2:$I$4,8,FALSE)</f>
        <v>0</v>
      </c>
      <c r="AD34" s="89"/>
      <c r="AE34" s="89">
        <f t="shared" si="9"/>
        <v>925.19780000000014</v>
      </c>
      <c r="AF34" s="89">
        <f>'Resumo Geral imposto cl'!AF34</f>
        <v>124.74849929588889</v>
      </c>
      <c r="AG34" s="89"/>
      <c r="AH34" s="89">
        <f>'Resumo Geral imposto cl'!AH34</f>
        <v>117.06515348349205</v>
      </c>
      <c r="AI34" s="89"/>
      <c r="AJ34" s="89">
        <f t="shared" si="10"/>
        <v>241.81365277938096</v>
      </c>
      <c r="AK34" s="90">
        <f t="shared" si="11"/>
        <v>911.15305272727278</v>
      </c>
      <c r="AL34" s="90">
        <f t="shared" si="12"/>
        <v>68.336478954545456</v>
      </c>
      <c r="AM34" s="91">
        <f t="shared" si="13"/>
        <v>45.557652636363635</v>
      </c>
      <c r="AN34" s="90">
        <f t="shared" si="14"/>
        <v>9.1115305272727269</v>
      </c>
      <c r="AO34" s="91">
        <f t="shared" si="15"/>
        <v>113.8941315909091</v>
      </c>
      <c r="AP34" s="90">
        <f t="shared" si="16"/>
        <v>364.46122109090908</v>
      </c>
      <c r="AQ34" s="91">
        <f t="shared" si="17"/>
        <v>136.67295790909091</v>
      </c>
      <c r="AR34" s="90">
        <f t="shared" si="18"/>
        <v>27.334591581818181</v>
      </c>
      <c r="AS34" s="90">
        <f>SUM(AK34:AR34)</f>
        <v>1676.5216170181818</v>
      </c>
      <c r="AT34" s="89">
        <f t="shared" si="20"/>
        <v>379.64710530303029</v>
      </c>
      <c r="AU34" s="89">
        <f t="shared" si="21"/>
        <v>139.7101347515152</v>
      </c>
      <c r="AV34" s="89">
        <f t="shared" si="22"/>
        <v>519.35724005454551</v>
      </c>
      <c r="AW34" s="89">
        <f t="shared" si="23"/>
        <v>5.9056216380471378</v>
      </c>
      <c r="AX34" s="89">
        <f t="shared" si="24"/>
        <v>2.1732687628013472</v>
      </c>
      <c r="AY34" s="89">
        <f t="shared" si="25"/>
        <v>8.0788904008484845</v>
      </c>
      <c r="AZ34" s="89">
        <f t="shared" si="26"/>
        <v>22.862313528838737</v>
      </c>
      <c r="BA34" s="89">
        <f t="shared" si="27"/>
        <v>1.828985082307099</v>
      </c>
      <c r="BB34" s="89">
        <f t="shared" si="28"/>
        <v>0.9144925411535495</v>
      </c>
      <c r="BC34" s="89">
        <f t="shared" si="29"/>
        <v>15.945178422727276</v>
      </c>
      <c r="BD34" s="89">
        <f t="shared" si="30"/>
        <v>5.8678256595636391</v>
      </c>
      <c r="BE34" s="89">
        <f t="shared" si="31"/>
        <v>195.89790633636363</v>
      </c>
      <c r="BF34" s="89">
        <f t="shared" si="32"/>
        <v>7.5929421060606064</v>
      </c>
      <c r="BG34" s="89">
        <f t="shared" si="33"/>
        <v>250.90964367701454</v>
      </c>
      <c r="BH34" s="89">
        <f t="shared" si="34"/>
        <v>506.19614040404036</v>
      </c>
      <c r="BI34" s="89">
        <f t="shared" si="35"/>
        <v>63.274517550505045</v>
      </c>
      <c r="BJ34" s="89">
        <f t="shared" si="36"/>
        <v>38.40763215315657</v>
      </c>
      <c r="BK34" s="89">
        <f t="shared" si="37"/>
        <v>15.185884212121213</v>
      </c>
      <c r="BL34" s="89">
        <f t="shared" si="38"/>
        <v>0</v>
      </c>
      <c r="BM34" s="89">
        <f t="shared" si="39"/>
        <v>229.287616149695</v>
      </c>
      <c r="BN34" s="89">
        <f t="shared" si="40"/>
        <v>852.35179046951816</v>
      </c>
      <c r="BO34" s="89">
        <f t="shared" si="41"/>
        <v>3307.2191816201089</v>
      </c>
      <c r="BP34" s="89">
        <f t="shared" si="42"/>
        <v>3307.2191816201084</v>
      </c>
      <c r="BQ34" s="89">
        <f t="shared" si="43"/>
        <v>9029.9958980358533</v>
      </c>
      <c r="BR34" s="89">
        <f>$BR$2*L34</f>
        <v>576.48619466824846</v>
      </c>
      <c r="BS34" s="92">
        <f>VLOOKUP(B34,'[1]ISS VIGILANCIA'!$A$1:$B$35,2,FALSE)*100</f>
        <v>3</v>
      </c>
      <c r="BT34" s="93">
        <f t="shared" si="45"/>
        <v>6.65</v>
      </c>
      <c r="BU34" s="94">
        <f t="shared" si="46"/>
        <v>3.2137118371719318</v>
      </c>
      <c r="BV34" s="95">
        <f t="shared" si="53"/>
        <v>290.19804707131811</v>
      </c>
      <c r="BW34" s="94">
        <f t="shared" si="47"/>
        <v>3.2137118371719318</v>
      </c>
      <c r="BX34" s="96">
        <f>((BQ34)*BW34)%</f>
        <v>290.19804707131811</v>
      </c>
      <c r="BY34" s="94">
        <f t="shared" si="48"/>
        <v>0.69630423138725195</v>
      </c>
      <c r="BZ34" s="89">
        <f t="shared" si="55"/>
        <v>62.876243532118927</v>
      </c>
      <c r="CA34" s="89">
        <f t="shared" si="49"/>
        <v>691.53362291754206</v>
      </c>
      <c r="CB34" s="89">
        <f t="shared" si="50"/>
        <v>1911.2921552605458</v>
      </c>
      <c r="CC34" s="97">
        <f t="shared" si="51"/>
        <v>10941.288053296399</v>
      </c>
      <c r="CD34" s="100"/>
    </row>
    <row r="35" spans="1:83" s="101" customFormat="1" ht="15" customHeight="1">
      <c r="A35" s="83" t="str">
        <f>[1]CCT!D41</f>
        <v>Sindesp - MG</v>
      </c>
      <c r="B35" s="83" t="str">
        <f>[1]CCT!C41</f>
        <v>Viçosa</v>
      </c>
      <c r="C35" s="87">
        <f>[1]CCT!F41</f>
        <v>0</v>
      </c>
      <c r="D35" s="85">
        <f>[1]CCT!E41</f>
        <v>0</v>
      </c>
      <c r="E35" s="86">
        <f t="shared" si="0"/>
        <v>0</v>
      </c>
      <c r="F35" s="87">
        <f>[1]CCT!H41</f>
        <v>2</v>
      </c>
      <c r="G35" s="85">
        <f>[1]CCT!G41</f>
        <v>1602.86</v>
      </c>
      <c r="H35" s="86">
        <f t="shared" si="1"/>
        <v>3205.72</v>
      </c>
      <c r="I35" s="87">
        <f>[1]CCT!J41</f>
        <v>0</v>
      </c>
      <c r="J35" s="85">
        <f>[1]CCT!I41</f>
        <v>0</v>
      </c>
      <c r="K35" s="86">
        <f t="shared" si="2"/>
        <v>0</v>
      </c>
      <c r="L35" s="88">
        <f t="shared" si="3"/>
        <v>2</v>
      </c>
      <c r="M35" s="89">
        <f t="shared" si="4"/>
        <v>3205.72</v>
      </c>
      <c r="N35" s="90"/>
      <c r="O35" s="89">
        <f t="shared" si="5"/>
        <v>961.71599999999989</v>
      </c>
      <c r="P35" s="89">
        <f t="shared" si="6"/>
        <v>0</v>
      </c>
      <c r="Q35" s="89"/>
      <c r="R35" s="90"/>
      <c r="S35" s="89">
        <f t="shared" si="56"/>
        <v>293.61480909090909</v>
      </c>
      <c r="T35" s="89">
        <f t="shared" si="52"/>
        <v>94.714454545454558</v>
      </c>
      <c r="U35" s="89">
        <f t="shared" si="8"/>
        <v>4555.7652636363637</v>
      </c>
      <c r="V35" s="89">
        <f>VLOOKUP('Resumo Geral imposto cd'!A35,[1]PARÂMETRO!$B$2:$I$4,2,FALSE)*L35</f>
        <v>225.8</v>
      </c>
      <c r="W35" s="89">
        <f>(((VLOOKUP(A35,[1]PARÂMETRO!$B$2:$I$4,3,FALSE)*20)-(VLOOKUP(A35,[1]PARÂMETRO!$B$2:$I$4,3,FALSE)*20)*10%)*C35+((VLOOKUP(A35,[1]PARÂMETRO!$B$2:$IL$4,3,FALSE)*15.5)-(VLOOKUP(A35,[1]PARÂMETRO!$B$2:$I$4,3,FALSE)*15.5*10%))*F35+((VLOOKUP(A35,[1]PARÂMETRO!$B$2:$I$4,3,FALSE)*15.5)-(VLOOKUP(A35,[1]PARÂMETRO!$B$2:$I$4,3,FALSE)*15.5)*10%)*I35)</f>
        <v>446.12099999999998</v>
      </c>
      <c r="X35" s="89">
        <f>(VLOOKUP(B35,[1]PARÂMETRO!$B$9:$E$42,4,FALSE)*(2*20*C35))-(IF(E35*6%&lt;=(VLOOKUP(B35,[1]PARÂMETRO!$B$9:$E$42,4,FALSE)*(2*20*C35)),E35*6%,VLOOKUP(B35,[1]PARÂMETRO!$B$9:$E$42,4,FALSE)*(2*20*C35)))+(VLOOKUP(B35,[1]PARÂMETRO!$B$9:$E$42,4,FALSE)*(2*15.5*F35))-(IF(H35*6%&lt;=(VLOOKUP(B35,[1]PARÂMETRO!$B$9:$E$42,4,FALSE)*(2*15.5*F35)),H35*6%,VLOOKUP(B35,[1]PARÂMETRO!$B$9:$E$42,4,FALSE)*(2*15.5*F35)))+(VLOOKUP(B35,[1]PARÂMETRO!$B$9:$E$42,4,FALSE)*(2*15.5*I35))-(IF(K35*6%&lt;=(VLOOKUP(B35,[1]PARÂMETRO!$B$9:$E$42,4,FALSE)*(2*15.5*I35)),K35*6%,VLOOKUP(B35,[1]PARÂMETRO!$B$9:$E$42,4,FALSE)*(2*15.5*I35)))</f>
        <v>37.056800000000038</v>
      </c>
      <c r="Y35" s="89">
        <f>VLOOKUP(A35,[1]PARÂMETRO!$B$2:$I$4,4,FALSE)*L35</f>
        <v>182.16</v>
      </c>
      <c r="Z35" s="89">
        <f>VLOOKUP(A35,[1]PARÂMETRO!$B$2:$I$4,5,FALSE)*L35</f>
        <v>34.06</v>
      </c>
      <c r="AA35" s="89">
        <f>VLOOKUP(A35,[1]PARÂMETRO!$B$2:$I$4,6,FALSE)</f>
        <v>0</v>
      </c>
      <c r="AB35" s="89">
        <f>VLOOKUP($A35,[1]PARÂMETRO!$B$2:$I$4,7,FALSE)</f>
        <v>0</v>
      </c>
      <c r="AC35" s="89">
        <f>VLOOKUP($A35,[1]PARÂMETRO!$B$2:$I$4,8,FALSE)</f>
        <v>0</v>
      </c>
      <c r="AD35" s="89"/>
      <c r="AE35" s="89">
        <f t="shared" si="9"/>
        <v>925.19780000000014</v>
      </c>
      <c r="AF35" s="89">
        <f>'Resumo Geral imposto cl'!AF35</f>
        <v>124.74849929588889</v>
      </c>
      <c r="AG35" s="89"/>
      <c r="AH35" s="89">
        <f>'Resumo Geral imposto cl'!AH35</f>
        <v>117.06515348349205</v>
      </c>
      <c r="AI35" s="89"/>
      <c r="AJ35" s="89">
        <f t="shared" si="10"/>
        <v>241.81365277938096</v>
      </c>
      <c r="AK35" s="90">
        <f t="shared" si="11"/>
        <v>911.15305272727278</v>
      </c>
      <c r="AL35" s="90">
        <f t="shared" si="12"/>
        <v>68.336478954545456</v>
      </c>
      <c r="AM35" s="91">
        <f t="shared" si="13"/>
        <v>45.557652636363635</v>
      </c>
      <c r="AN35" s="90">
        <f t="shared" si="14"/>
        <v>9.1115305272727269</v>
      </c>
      <c r="AO35" s="91">
        <f t="shared" si="15"/>
        <v>113.8941315909091</v>
      </c>
      <c r="AP35" s="90">
        <f t="shared" si="16"/>
        <v>364.46122109090908</v>
      </c>
      <c r="AQ35" s="91">
        <f t="shared" si="17"/>
        <v>136.67295790909091</v>
      </c>
      <c r="AR35" s="90">
        <f t="shared" si="18"/>
        <v>27.334591581818181</v>
      </c>
      <c r="AS35" s="90">
        <f>SUM(AK35:AR35)</f>
        <v>1676.5216170181818</v>
      </c>
      <c r="AT35" s="89">
        <f t="shared" si="20"/>
        <v>379.64710530303029</v>
      </c>
      <c r="AU35" s="89">
        <f t="shared" si="21"/>
        <v>139.7101347515152</v>
      </c>
      <c r="AV35" s="89">
        <f t="shared" si="22"/>
        <v>519.35724005454551</v>
      </c>
      <c r="AW35" s="89">
        <f t="shared" si="23"/>
        <v>5.9056216380471378</v>
      </c>
      <c r="AX35" s="89">
        <f t="shared" si="24"/>
        <v>2.1732687628013472</v>
      </c>
      <c r="AY35" s="89">
        <f t="shared" si="25"/>
        <v>8.0788904008484845</v>
      </c>
      <c r="AZ35" s="89">
        <f t="shared" si="26"/>
        <v>22.862313528838737</v>
      </c>
      <c r="BA35" s="89">
        <f t="shared" si="27"/>
        <v>1.828985082307099</v>
      </c>
      <c r="BB35" s="89">
        <f t="shared" si="28"/>
        <v>0.9144925411535495</v>
      </c>
      <c r="BC35" s="89">
        <f t="shared" si="29"/>
        <v>15.945178422727276</v>
      </c>
      <c r="BD35" s="89">
        <f t="shared" si="30"/>
        <v>5.8678256595636391</v>
      </c>
      <c r="BE35" s="89">
        <f t="shared" si="31"/>
        <v>195.89790633636363</v>
      </c>
      <c r="BF35" s="89">
        <f t="shared" si="32"/>
        <v>7.5929421060606064</v>
      </c>
      <c r="BG35" s="89">
        <f t="shared" si="33"/>
        <v>250.90964367701454</v>
      </c>
      <c r="BH35" s="89">
        <f t="shared" si="34"/>
        <v>506.19614040404036</v>
      </c>
      <c r="BI35" s="89">
        <f t="shared" si="35"/>
        <v>63.274517550505045</v>
      </c>
      <c r="BJ35" s="89">
        <f t="shared" si="36"/>
        <v>38.40763215315657</v>
      </c>
      <c r="BK35" s="89">
        <f t="shared" si="37"/>
        <v>15.185884212121213</v>
      </c>
      <c r="BL35" s="89">
        <f t="shared" si="38"/>
        <v>0</v>
      </c>
      <c r="BM35" s="89">
        <f t="shared" si="39"/>
        <v>229.287616149695</v>
      </c>
      <c r="BN35" s="89">
        <f t="shared" si="40"/>
        <v>852.35179046951816</v>
      </c>
      <c r="BO35" s="89">
        <f t="shared" si="41"/>
        <v>3307.2191816201089</v>
      </c>
      <c r="BP35" s="89">
        <f t="shared" si="42"/>
        <v>3307.2191816201084</v>
      </c>
      <c r="BQ35" s="89">
        <f t="shared" si="43"/>
        <v>9029.9958980358533</v>
      </c>
      <c r="BR35" s="89">
        <f t="shared" si="44"/>
        <v>576.48619466824846</v>
      </c>
      <c r="BS35" s="92">
        <f>VLOOKUP(B35,'[1]ISS VIGILANCIA'!$A$1:$B$35,2,FALSE)*100</f>
        <v>2</v>
      </c>
      <c r="BT35" s="93">
        <f t="shared" si="45"/>
        <v>5.65</v>
      </c>
      <c r="BU35" s="94">
        <f t="shared" si="46"/>
        <v>2.1197668256491848</v>
      </c>
      <c r="BV35" s="95">
        <f>((BQ35)*BU35)%</f>
        <v>191.41485740404619</v>
      </c>
      <c r="BW35" s="94">
        <f t="shared" si="47"/>
        <v>3.1796502384737768</v>
      </c>
      <c r="BX35" s="96">
        <f>((BQ35)*BW35)%</f>
        <v>287.12228610606928</v>
      </c>
      <c r="BY35" s="94">
        <f t="shared" si="48"/>
        <v>0.68892421833598505</v>
      </c>
      <c r="BZ35" s="89">
        <f>((BQ35)*BY35)%</f>
        <v>62.209828656315011</v>
      </c>
      <c r="CA35" s="89">
        <f t="shared" si="49"/>
        <v>691.53362291754206</v>
      </c>
      <c r="CB35" s="89">
        <f t="shared" si="50"/>
        <v>1808.766789752221</v>
      </c>
      <c r="CC35" s="97">
        <f t="shared" si="51"/>
        <v>10838.762687788074</v>
      </c>
      <c r="CD35" s="100"/>
    </row>
    <row r="36" spans="1:83" ht="15" customHeight="1">
      <c r="A36" s="83"/>
      <c r="B36" s="103"/>
      <c r="C36" s="84"/>
      <c r="D36" s="104"/>
      <c r="E36" s="86"/>
      <c r="F36" s="105"/>
      <c r="G36" s="104"/>
      <c r="H36" s="86"/>
      <c r="I36" s="106"/>
      <c r="J36" s="104"/>
      <c r="K36" s="107"/>
      <c r="L36" s="108"/>
      <c r="M36" s="109"/>
      <c r="N36" s="110"/>
      <c r="O36" s="110"/>
      <c r="P36" s="110"/>
      <c r="Q36" s="110"/>
      <c r="R36" s="110"/>
      <c r="S36" s="110"/>
      <c r="T36" s="110"/>
      <c r="U36" s="109"/>
      <c r="V36" s="111"/>
      <c r="W36" s="109"/>
      <c r="X36" s="109"/>
      <c r="Y36" s="111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11"/>
      <c r="AL36" s="111"/>
      <c r="AM36" s="112"/>
      <c r="AN36" s="111"/>
      <c r="AO36" s="112"/>
      <c r="AP36" s="111"/>
      <c r="AQ36" s="112"/>
      <c r="AR36" s="111"/>
      <c r="AS36" s="111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13"/>
      <c r="BT36" s="114"/>
      <c r="BU36" s="115"/>
      <c r="BV36" s="116"/>
      <c r="BW36" s="115"/>
      <c r="BX36" s="117"/>
      <c r="BY36" s="115"/>
      <c r="BZ36" s="109"/>
      <c r="CA36" s="109"/>
      <c r="CB36" s="109"/>
      <c r="CC36" s="118"/>
      <c r="CE36" s="119"/>
    </row>
    <row r="37" spans="1:83" ht="15" customHeight="1" thickBot="1">
      <c r="A37" s="120"/>
      <c r="B37" s="121"/>
      <c r="C37" s="122"/>
      <c r="D37" s="123"/>
      <c r="E37" s="124"/>
      <c r="F37" s="125"/>
      <c r="G37" s="124"/>
      <c r="H37" s="124"/>
      <c r="I37" s="125"/>
      <c r="J37" s="124"/>
      <c r="K37" s="124"/>
      <c r="L37" s="126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09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8"/>
      <c r="AN37" s="127"/>
      <c r="AO37" s="128"/>
      <c r="AP37" s="127"/>
      <c r="AQ37" s="128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127"/>
      <c r="BR37" s="127"/>
      <c r="BS37" s="113"/>
      <c r="BT37" s="129"/>
      <c r="BU37" s="130"/>
      <c r="BV37" s="128"/>
      <c r="BW37" s="130"/>
      <c r="BX37" s="131"/>
      <c r="BY37" s="130"/>
      <c r="BZ37" s="109"/>
      <c r="CA37" s="127"/>
      <c r="CB37" s="127"/>
      <c r="CC37" s="132"/>
      <c r="CE37" s="119"/>
    </row>
    <row r="38" spans="1:83" ht="28.5" customHeight="1" thickBot="1">
      <c r="A38" s="133"/>
      <c r="B38" s="134"/>
      <c r="C38" s="135">
        <f>SUM(C4:C37)</f>
        <v>19</v>
      </c>
      <c r="D38" s="136"/>
      <c r="E38" s="137">
        <f>SUM(E4:E37)</f>
        <v>30454.340000000007</v>
      </c>
      <c r="F38" s="138">
        <f>SUM(F4:F37)</f>
        <v>54</v>
      </c>
      <c r="G38" s="136"/>
      <c r="H38" s="137">
        <f>SUM(H4:H37)</f>
        <v>86554.440000000017</v>
      </c>
      <c r="I38" s="138">
        <f>SUM(I4:I37)</f>
        <v>32</v>
      </c>
      <c r="J38" s="136"/>
      <c r="K38" s="137">
        <f t="shared" ref="K38:BR38" si="58">SUM(K4:K37)</f>
        <v>51291.520000000004</v>
      </c>
      <c r="L38" s="138">
        <f t="shared" si="58"/>
        <v>105</v>
      </c>
      <c r="M38" s="139">
        <f t="shared" si="58"/>
        <v>168300.30000000002</v>
      </c>
      <c r="N38" s="139">
        <f t="shared" si="58"/>
        <v>0</v>
      </c>
      <c r="O38" s="139">
        <f t="shared" si="58"/>
        <v>50490.090000000011</v>
      </c>
      <c r="P38" s="139">
        <f t="shared" si="58"/>
        <v>13153.943447272728</v>
      </c>
      <c r="Q38" s="139">
        <f t="shared" si="58"/>
        <v>0</v>
      </c>
      <c r="R38" s="139">
        <f t="shared" si="58"/>
        <v>0</v>
      </c>
      <c r="S38" s="139">
        <f t="shared" si="58"/>
        <v>17151.341170148757</v>
      </c>
      <c r="T38" s="139">
        <f t="shared" si="58"/>
        <v>4336.6591587878784</v>
      </c>
      <c r="U38" s="139">
        <f t="shared" si="58"/>
        <v>253432.33377620939</v>
      </c>
      <c r="V38" s="139">
        <f t="shared" si="58"/>
        <v>11854.499999999993</v>
      </c>
      <c r="W38" s="139">
        <f t="shared" si="58"/>
        <v>24651.782999999985</v>
      </c>
      <c r="X38" s="139">
        <f t="shared" si="58"/>
        <v>6462.9820000000045</v>
      </c>
      <c r="Y38" s="139">
        <f t="shared" si="58"/>
        <v>9563.399999999996</v>
      </c>
      <c r="Z38" s="139">
        <f t="shared" si="58"/>
        <v>1788.1499999999996</v>
      </c>
      <c r="AA38" s="139">
        <f t="shared" si="58"/>
        <v>0</v>
      </c>
      <c r="AB38" s="139">
        <f t="shared" si="58"/>
        <v>0</v>
      </c>
      <c r="AC38" s="139">
        <f t="shared" si="58"/>
        <v>0</v>
      </c>
      <c r="AD38" s="139">
        <f t="shared" si="58"/>
        <v>0</v>
      </c>
      <c r="AE38" s="139">
        <f t="shared" si="58"/>
        <v>54320.815000000031</v>
      </c>
      <c r="AF38" s="139">
        <f t="shared" si="58"/>
        <v>6549.2962130341666</v>
      </c>
      <c r="AG38" s="139">
        <f t="shared" si="58"/>
        <v>0</v>
      </c>
      <c r="AH38" s="139">
        <f t="shared" si="58"/>
        <v>6145.9205578833362</v>
      </c>
      <c r="AI38" s="139">
        <f t="shared" si="58"/>
        <v>0</v>
      </c>
      <c r="AJ38" s="139">
        <f t="shared" si="58"/>
        <v>12695.216770917503</v>
      </c>
      <c r="AK38" s="139">
        <f t="shared" si="58"/>
        <v>50686.466755241847</v>
      </c>
      <c r="AL38" s="139">
        <f t="shared" si="58"/>
        <v>3801.4850066431386</v>
      </c>
      <c r="AM38" s="139">
        <f t="shared" si="58"/>
        <v>2534.3233377620936</v>
      </c>
      <c r="AN38" s="139">
        <f t="shared" si="58"/>
        <v>506.86466755241906</v>
      </c>
      <c r="AO38" s="139">
        <f t="shared" si="58"/>
        <v>6335.8083444052309</v>
      </c>
      <c r="AP38" s="139">
        <f t="shared" si="58"/>
        <v>20274.586702096749</v>
      </c>
      <c r="AQ38" s="139">
        <f t="shared" si="58"/>
        <v>7602.9700132862772</v>
      </c>
      <c r="AR38" s="139">
        <f t="shared" si="58"/>
        <v>1520.5940026572555</v>
      </c>
      <c r="AS38" s="139">
        <f t="shared" si="58"/>
        <v>93263.098829645067</v>
      </c>
      <c r="AT38" s="139">
        <f t="shared" si="58"/>
        <v>21119.361148017448</v>
      </c>
      <c r="AU38" s="139">
        <f t="shared" si="58"/>
        <v>7771.9249024704259</v>
      </c>
      <c r="AV38" s="139">
        <f t="shared" si="58"/>
        <v>28891.286050487863</v>
      </c>
      <c r="AW38" s="139">
        <f t="shared" si="58"/>
        <v>328.52339563582683</v>
      </c>
      <c r="AX38" s="139">
        <f t="shared" si="58"/>
        <v>120.89660959398432</v>
      </c>
      <c r="AY38" s="139">
        <f t="shared" si="58"/>
        <v>449.42000522981107</v>
      </c>
      <c r="AZ38" s="139">
        <f t="shared" si="58"/>
        <v>1271.8059728372077</v>
      </c>
      <c r="BA38" s="139">
        <f t="shared" si="58"/>
        <v>101.74447782697668</v>
      </c>
      <c r="BB38" s="139">
        <f t="shared" si="58"/>
        <v>50.872238913488339</v>
      </c>
      <c r="BC38" s="139">
        <f t="shared" si="58"/>
        <v>887.01316821673299</v>
      </c>
      <c r="BD38" s="139">
        <f t="shared" si="58"/>
        <v>326.42084590375782</v>
      </c>
      <c r="BE38" s="139">
        <f t="shared" si="58"/>
        <v>10897.590352377005</v>
      </c>
      <c r="BF38" s="139">
        <f t="shared" si="58"/>
        <v>422.38722296034894</v>
      </c>
      <c r="BG38" s="139">
        <f t="shared" si="58"/>
        <v>13957.834279035511</v>
      </c>
      <c r="BH38" s="139">
        <f t="shared" si="58"/>
        <v>28159.148197356608</v>
      </c>
      <c r="BI38" s="139">
        <f t="shared" si="58"/>
        <v>3519.893524669576</v>
      </c>
      <c r="BJ38" s="139">
        <f t="shared" si="58"/>
        <v>2136.5753694744317</v>
      </c>
      <c r="BK38" s="139">
        <f t="shared" si="58"/>
        <v>844.77444592069787</v>
      </c>
      <c r="BL38" s="139">
        <f t="shared" si="58"/>
        <v>0</v>
      </c>
      <c r="BM38" s="139">
        <f t="shared" si="58"/>
        <v>12755.02408577104</v>
      </c>
      <c r="BN38" s="139">
        <f t="shared" si="58"/>
        <v>47415.415623192363</v>
      </c>
      <c r="BO38" s="139">
        <f t="shared" si="58"/>
        <v>183977.05478759058</v>
      </c>
      <c r="BP38" s="139">
        <f t="shared" si="58"/>
        <v>183977.05478759058</v>
      </c>
      <c r="BQ38" s="139">
        <f t="shared" si="58"/>
        <v>504425.42033471749</v>
      </c>
      <c r="BR38" s="139">
        <f t="shared" si="58"/>
        <v>30265.525220083033</v>
      </c>
      <c r="BS38" s="140"/>
      <c r="BT38" s="140"/>
      <c r="BU38" s="141"/>
      <c r="BV38" s="139">
        <f>SUM(BV4:BV37)</f>
        <v>20761.446821088823</v>
      </c>
      <c r="BW38" s="137"/>
      <c r="BX38" s="139">
        <f>SUM(BX4:BX37)</f>
        <v>16352.471213984643</v>
      </c>
      <c r="BY38" s="142"/>
      <c r="BZ38" s="139">
        <f>SUM(BZ4:BZ37)</f>
        <v>3543.0354296966743</v>
      </c>
      <c r="CA38" s="139">
        <f>SUM(CA4:CA37)</f>
        <v>36305.515203170973</v>
      </c>
      <c r="CB38" s="139">
        <f>SUM(CB4:CB37)</f>
        <v>107227.99388802414</v>
      </c>
      <c r="CC38" s="139">
        <f>SUM(CC4:CC37)</f>
        <v>611653.4142227415</v>
      </c>
      <c r="CD38" s="52"/>
      <c r="CE38" s="143"/>
    </row>
    <row r="39" spans="1:83" ht="12.75" customHeight="1" thickBot="1">
      <c r="A39" s="144"/>
      <c r="B39" s="145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7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BR39" s="48">
        <f>BR38*12</f>
        <v>363186.30264099641</v>
      </c>
      <c r="CD39" s="146"/>
    </row>
    <row r="40" spans="1:83" ht="12.75" customHeight="1" thickBot="1">
      <c r="A40" s="148" t="s">
        <v>41</v>
      </c>
      <c r="B40" s="149"/>
      <c r="C40" s="149"/>
      <c r="D40" s="150"/>
      <c r="E40" s="150"/>
      <c r="F40" s="151"/>
      <c r="G40" s="150"/>
      <c r="H40" s="150"/>
      <c r="I40" s="151"/>
      <c r="J40" s="150"/>
      <c r="K40" s="150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51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49"/>
      <c r="BR40" s="149"/>
      <c r="BS40" s="152"/>
      <c r="BT40" s="152"/>
      <c r="BU40" s="149"/>
      <c r="BV40" s="149"/>
      <c r="BW40" s="162"/>
      <c r="BX40" s="162"/>
      <c r="BY40" s="149"/>
      <c r="BZ40" s="153"/>
      <c r="CA40" s="153"/>
      <c r="CB40" s="149"/>
      <c r="CC40" s="154">
        <f>CC38*12</f>
        <v>7339840.970672898</v>
      </c>
    </row>
    <row r="41" spans="1:83" ht="12.75" customHeight="1">
      <c r="A41" s="144"/>
      <c r="B41" s="155"/>
      <c r="C41" s="156"/>
      <c r="D41" s="157"/>
      <c r="E41" s="157"/>
      <c r="F41" s="51"/>
      <c r="G41" s="157"/>
      <c r="H41" s="157"/>
      <c r="I41" s="157"/>
      <c r="J41" s="157"/>
      <c r="K41" s="157"/>
      <c r="AI41" s="146"/>
      <c r="BW41" s="163" t="s">
        <v>106</v>
      </c>
      <c r="BX41" s="164">
        <f>BV38+BX38+BZ38</f>
        <v>40656.953464770144</v>
      </c>
      <c r="BZ41" s="158"/>
      <c r="CA41" s="158"/>
    </row>
    <row r="42" spans="1:83" ht="16.5" customHeight="1">
      <c r="A42" s="144"/>
      <c r="C42" s="51"/>
      <c r="D42" s="157"/>
      <c r="E42" s="157"/>
      <c r="F42" s="51"/>
      <c r="G42" s="157"/>
      <c r="H42" s="157"/>
      <c r="I42" s="157"/>
      <c r="J42" s="157"/>
      <c r="K42" s="157"/>
      <c r="BW42" s="163" t="s">
        <v>107</v>
      </c>
      <c r="BX42" s="164">
        <f>BX41*12</f>
        <v>487883.44157724176</v>
      </c>
      <c r="CC42" s="159"/>
    </row>
    <row r="43" spans="1:83" ht="12.75" customHeight="1">
      <c r="A43" s="144"/>
      <c r="B43" s="155"/>
      <c r="S43" s="119"/>
      <c r="T43" s="119"/>
    </row>
    <row r="44" spans="1:83" ht="15" customHeight="1">
      <c r="A44" s="144"/>
      <c r="B44" s="155"/>
    </row>
    <row r="45" spans="1:83" ht="10.5" customHeight="1">
      <c r="A45" s="144"/>
    </row>
    <row r="46" spans="1:83" ht="12.75" customHeight="1">
      <c r="B46" s="155"/>
    </row>
    <row r="49" spans="2:78" ht="12.75" customHeight="1">
      <c r="BY49" s="160"/>
      <c r="BZ49" s="161"/>
    </row>
    <row r="53" spans="2:78" ht="12.75" customHeight="1">
      <c r="B53" s="183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4"/>
      <c r="BP53" s="184"/>
      <c r="BQ53" s="184"/>
    </row>
  </sheetData>
  <sheetProtection algorithmName="SHA-512" hashValue="vA7FGilHSp0fxsH2dNkjLsbL+qaNtQP7N4Vlk57EngSDFcWJ7KpM2qYe8CfVrY/t04+uKvQh1Smf+K6y07g0iQ==" saltValue="U3Iutw8PRfjzJsPj6ho9nA==" spinCount="100000" sheet="1" objects="1" scenarios="1"/>
  <mergeCells count="1">
    <mergeCell ref="B53:BQ53"/>
  </mergeCells>
  <dataValidations count="2">
    <dataValidation type="list" allowBlank="1" showInputMessage="1" showErrorMessage="1" sqref="B4:B37">
      <formula1>cidades</formula1>
    </dataValidation>
    <dataValidation type="list" allowBlank="1" showInputMessage="1" showErrorMessage="1" sqref="A4:A35">
      <formula1>convenções</formula1>
    </dataValidation>
  </dataValidations>
  <pageMargins left="0.23622047244094491" right="0.23622047244094491" top="0.19685039370078741" bottom="0.15748031496062992" header="0.11811023622047245" footer="0.11811023622047245"/>
  <pageSetup paperSize="9" scale="60" firstPageNumber="38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E53"/>
  <sheetViews>
    <sheetView showGridLines="0" view="pageBreakPreview" topLeftCell="BR1" zoomScale="120" zoomScaleNormal="100" zoomScaleSheetLayoutView="120" workbookViewId="0">
      <pane ySplit="3" topLeftCell="A32" activePane="bottomLeft" state="frozen"/>
      <selection activeCell="F21" sqref="F21"/>
      <selection pane="bottomLeft" activeCell="CC40" sqref="CC40"/>
    </sheetView>
  </sheetViews>
  <sheetFormatPr defaultRowHeight="12.75" customHeight="1"/>
  <cols>
    <col min="1" max="1" width="20.140625" style="48" customWidth="1"/>
    <col min="2" max="2" width="21.42578125" style="48" customWidth="1"/>
    <col min="3" max="3" width="9.140625" style="48"/>
    <col min="4" max="4" width="8.140625" style="50" customWidth="1"/>
    <col min="5" max="5" width="10.7109375" style="50" customWidth="1"/>
    <col min="6" max="6" width="9" style="48" customWidth="1"/>
    <col min="7" max="8" width="11.140625" style="50" customWidth="1"/>
    <col min="9" max="9" width="8.140625" style="50" customWidth="1"/>
    <col min="10" max="10" width="7.28515625" style="50" customWidth="1"/>
    <col min="11" max="11" width="8.28515625" style="50" customWidth="1"/>
    <col min="12" max="12" width="7" style="48" customWidth="1"/>
    <col min="13" max="13" width="9.7109375" style="48" customWidth="1"/>
    <col min="14" max="14" width="12.5703125" style="48" customWidth="1"/>
    <col min="15" max="20" width="12.7109375" style="48" customWidth="1"/>
    <col min="21" max="21" width="9.28515625" style="48" customWidth="1"/>
    <col min="22" max="22" width="12.42578125" style="48" customWidth="1"/>
    <col min="23" max="23" width="12.5703125" style="48" customWidth="1"/>
    <col min="24" max="33" width="10.140625" style="48" customWidth="1"/>
    <col min="34" max="34" width="12.5703125" style="48" customWidth="1"/>
    <col min="35" max="36" width="10.140625" style="48" customWidth="1"/>
    <col min="37" max="37" width="9.42578125" style="48" customWidth="1"/>
    <col min="38" max="38" width="10.140625" style="48" customWidth="1"/>
    <col min="39" max="39" width="9.42578125" style="48" customWidth="1"/>
    <col min="40" max="40" width="10.7109375" style="48" customWidth="1"/>
    <col min="41" max="42" width="11.140625" style="48" customWidth="1"/>
    <col min="43" max="43" width="9.42578125" style="48" customWidth="1"/>
    <col min="44" max="44" width="7.7109375" style="48" customWidth="1"/>
    <col min="45" max="46" width="10" style="48" customWidth="1"/>
    <col min="47" max="47" width="11" style="48" customWidth="1"/>
    <col min="48" max="48" width="10" style="48" customWidth="1"/>
    <col min="49" max="49" width="13.28515625" style="48" customWidth="1"/>
    <col min="50" max="50" width="10.7109375" style="48" customWidth="1"/>
    <col min="51" max="61" width="10" style="48" customWidth="1"/>
    <col min="62" max="62" width="12.42578125" style="48" customWidth="1"/>
    <col min="63" max="63" width="10" style="48" customWidth="1"/>
    <col min="64" max="64" width="12.7109375" style="48" customWidth="1"/>
    <col min="65" max="65" width="11.7109375" style="48" customWidth="1"/>
    <col min="66" max="68" width="10" style="48" customWidth="1"/>
    <col min="69" max="69" width="13.85546875" style="48" customWidth="1"/>
    <col min="70" max="70" width="13" style="48" customWidth="1"/>
    <col min="71" max="72" width="9.28515625" style="52" customWidth="1"/>
    <col min="73" max="73" width="9.28515625" style="48" customWidth="1"/>
    <col min="74" max="74" width="10.42578125" style="48" customWidth="1"/>
    <col min="75" max="75" width="9.42578125" style="48" customWidth="1"/>
    <col min="76" max="76" width="11.85546875" style="48" customWidth="1"/>
    <col min="77" max="77" width="8.28515625" style="48" customWidth="1"/>
    <col min="78" max="78" width="8.42578125" style="53" customWidth="1"/>
    <col min="79" max="79" width="11.28515625" style="53" customWidth="1"/>
    <col min="80" max="80" width="9.7109375" style="48" customWidth="1"/>
    <col min="81" max="81" width="12.7109375" style="48" customWidth="1"/>
    <col min="82" max="82" width="11.28515625" style="48" bestFit="1" customWidth="1"/>
    <col min="83" max="16384" width="9.140625" style="48"/>
  </cols>
  <sheetData>
    <row r="1" spans="1:82" ht="12.75" customHeight="1">
      <c r="B1" s="49"/>
      <c r="AP1" s="51"/>
    </row>
    <row r="2" spans="1:82" ht="12.75" customHeight="1" thickBot="1">
      <c r="A2" s="54"/>
      <c r="B2" s="54"/>
      <c r="C2" s="54"/>
      <c r="D2" s="55"/>
      <c r="E2" s="55"/>
      <c r="F2" s="54"/>
      <c r="G2" s="55"/>
      <c r="H2" s="55"/>
      <c r="I2" s="55"/>
      <c r="J2" s="55"/>
      <c r="K2" s="55"/>
      <c r="L2" s="54"/>
      <c r="M2" s="54"/>
      <c r="N2" s="54"/>
      <c r="O2" s="56">
        <f>'[1]Base - Módulos'!C14</f>
        <v>0.3</v>
      </c>
      <c r="P2" s="57">
        <v>0.4</v>
      </c>
      <c r="Q2" s="57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8"/>
      <c r="AE2" s="54"/>
      <c r="AF2" s="58">
        <f>'Resumo Geral imposto cd'!AF2</f>
        <v>62.374249647944445</v>
      </c>
      <c r="AG2" s="59"/>
      <c r="AH2" s="58">
        <f>'Resumo Geral imposto cl'!AH2</f>
        <v>58.532576741746027</v>
      </c>
      <c r="AI2" s="58"/>
      <c r="AJ2" s="54"/>
      <c r="AK2" s="56">
        <f>'[1]Base - Módulos'!C48</f>
        <v>0.2</v>
      </c>
      <c r="AL2" s="56">
        <f>'[1]Base - Módulos'!C49</f>
        <v>1.4999999999999999E-2</v>
      </c>
      <c r="AM2" s="56">
        <f>'[1]Base - Módulos'!C50</f>
        <v>0.01</v>
      </c>
      <c r="AN2" s="56">
        <f>'[1]Base - Módulos'!C51</f>
        <v>2E-3</v>
      </c>
      <c r="AO2" s="56">
        <f>'[1]Base - Módulos'!C52</f>
        <v>2.5000000000000001E-2</v>
      </c>
      <c r="AP2" s="56">
        <f>'[1]Base - Módulos'!C53</f>
        <v>0.08</v>
      </c>
      <c r="AQ2" s="56">
        <f>'[1]Base - Módulos'!C54</f>
        <v>0.03</v>
      </c>
      <c r="AR2" s="56">
        <f>'[1]Base - Módulos'!C55</f>
        <v>6.0000000000000001E-3</v>
      </c>
      <c r="AS2" s="60">
        <f>SUM(AK2:AR2)</f>
        <v>0.3680000000000001</v>
      </c>
      <c r="AT2" s="56">
        <f>'[1]Base - Módulos'!C59</f>
        <v>8.3333333333333329E-2</v>
      </c>
      <c r="AU2" s="56">
        <f>'[1]Base - Módulos'!C61</f>
        <v>3.0666666666666675E-2</v>
      </c>
      <c r="AV2" s="60">
        <f>AT2+AU2</f>
        <v>0.114</v>
      </c>
      <c r="AW2" s="56">
        <f>'[1]Base - Módulos'!C65</f>
        <v>1.2962962962962963E-3</v>
      </c>
      <c r="AX2" s="56">
        <f>'[1]Base - Módulos'!C66</f>
        <v>4.7703703703703715E-4</v>
      </c>
      <c r="AY2" s="60">
        <f>SUM(AW2:AX2)</f>
        <v>1.7733333333333334E-3</v>
      </c>
      <c r="AZ2" s="56">
        <f>'[1]Base - Módulos'!C70</f>
        <v>5.0183256172839511E-3</v>
      </c>
      <c r="BA2" s="56">
        <f>'[1]Base - Módulos'!C71</f>
        <v>4.0146604938271608E-4</v>
      </c>
      <c r="BB2" s="56">
        <f>'[1]Base - Módulos'!C72</f>
        <v>2.0073302469135804E-4</v>
      </c>
      <c r="BC2" s="56">
        <f>'[1]Base - Módulos'!C73</f>
        <v>3.5000000000000005E-3</v>
      </c>
      <c r="BD2" s="56">
        <f>'[1]Base - Módulos'!C74</f>
        <v>1.2880000000000005E-3</v>
      </c>
      <c r="BE2" s="56">
        <f>'[1]Base - Módulos'!C75</f>
        <v>4.2999999999999997E-2</v>
      </c>
      <c r="BF2" s="56">
        <f>'[1]Base - Módulos'!C76</f>
        <v>1.6666666666666668E-3</v>
      </c>
      <c r="BG2" s="60">
        <f>SUM(AZ2:BF2)</f>
        <v>5.5075191358024689E-2</v>
      </c>
      <c r="BH2" s="56">
        <f>'[1]Base - Módulos'!C80</f>
        <v>0.1111111111111111</v>
      </c>
      <c r="BI2" s="56">
        <f>'[1]Base - Módulos'!C81</f>
        <v>1.3888888888888888E-2</v>
      </c>
      <c r="BJ2" s="56">
        <f>'[1]Base - Módulos'!C82</f>
        <v>8.4305555555555557E-3</v>
      </c>
      <c r="BK2" s="56">
        <f>'[1]Base - Módulos'!C83</f>
        <v>3.3333333333333335E-3</v>
      </c>
      <c r="BL2" s="56">
        <f>'[1]Base - Módulos'!C84</f>
        <v>0</v>
      </c>
      <c r="BM2" s="56">
        <f>'[1]Base - Módulos'!C86</f>
        <v>5.0329111111111123E-2</v>
      </c>
      <c r="BN2" s="60">
        <f>SUM(BH2:BM2)</f>
        <v>0.18709300000000001</v>
      </c>
      <c r="BO2" s="60">
        <f>BN2+BG2+AY2+AV2+AS2</f>
        <v>0.72594152469135809</v>
      </c>
      <c r="BP2" s="60"/>
      <c r="BQ2" s="60"/>
      <c r="BR2" s="61">
        <f>'PLANILHA DE LANCES'!D9</f>
        <v>113.70460048534818</v>
      </c>
      <c r="BS2" s="62"/>
      <c r="BT2" s="62"/>
      <c r="BU2" s="56"/>
      <c r="BV2" s="56"/>
      <c r="BW2" s="56"/>
      <c r="BX2" s="63">
        <f>'[1]Base - Módulos'!B102</f>
        <v>3</v>
      </c>
      <c r="BY2" s="63"/>
      <c r="BZ2" s="63">
        <f>'[1]Base - Módulos'!B103</f>
        <v>0.65</v>
      </c>
      <c r="CA2" s="61">
        <f>'PLANILHA DE LANCES'!F9</f>
        <v>136.39624858887416</v>
      </c>
      <c r="CB2" s="54"/>
      <c r="CC2" s="54"/>
    </row>
    <row r="3" spans="1:82" s="82" customFormat="1" ht="141" thickBot="1">
      <c r="A3" s="64" t="s">
        <v>0</v>
      </c>
      <c r="B3" s="65" t="s">
        <v>1</v>
      </c>
      <c r="C3" s="66" t="s">
        <v>98</v>
      </c>
      <c r="D3" s="67" t="s">
        <v>2</v>
      </c>
      <c r="E3" s="68" t="s">
        <v>3</v>
      </c>
      <c r="F3" s="69" t="s">
        <v>99</v>
      </c>
      <c r="G3" s="67" t="s">
        <v>2</v>
      </c>
      <c r="H3" s="68" t="s">
        <v>3</v>
      </c>
      <c r="I3" s="69" t="s">
        <v>100</v>
      </c>
      <c r="J3" s="67" t="s">
        <v>2</v>
      </c>
      <c r="K3" s="68" t="s">
        <v>3</v>
      </c>
      <c r="L3" s="70" t="s">
        <v>3</v>
      </c>
      <c r="M3" s="71" t="s">
        <v>101</v>
      </c>
      <c r="N3" s="71" t="s">
        <v>5</v>
      </c>
      <c r="O3" s="71" t="s">
        <v>4</v>
      </c>
      <c r="P3" s="71" t="s">
        <v>6</v>
      </c>
      <c r="Q3" s="71" t="s">
        <v>7</v>
      </c>
      <c r="R3" s="71" t="s">
        <v>42</v>
      </c>
      <c r="S3" s="71" t="s">
        <v>8</v>
      </c>
      <c r="T3" s="71" t="s">
        <v>102</v>
      </c>
      <c r="U3" s="72" t="s">
        <v>43</v>
      </c>
      <c r="V3" s="71" t="s">
        <v>44</v>
      </c>
      <c r="W3" s="71" t="s">
        <v>103</v>
      </c>
      <c r="X3" s="71" t="s">
        <v>45</v>
      </c>
      <c r="Y3" s="71" t="s">
        <v>46</v>
      </c>
      <c r="Z3" s="71" t="s">
        <v>9</v>
      </c>
      <c r="AA3" s="71" t="s">
        <v>10</v>
      </c>
      <c r="AB3" s="71" t="s">
        <v>12</v>
      </c>
      <c r="AC3" s="71" t="s">
        <v>11</v>
      </c>
      <c r="AD3" s="71" t="s">
        <v>47</v>
      </c>
      <c r="AE3" s="72" t="s">
        <v>48</v>
      </c>
      <c r="AF3" s="71" t="s">
        <v>49</v>
      </c>
      <c r="AG3" s="71" t="s">
        <v>13</v>
      </c>
      <c r="AH3" s="71" t="s">
        <v>14</v>
      </c>
      <c r="AI3" s="71" t="s">
        <v>50</v>
      </c>
      <c r="AJ3" s="72" t="s">
        <v>51</v>
      </c>
      <c r="AK3" s="71" t="s">
        <v>15</v>
      </c>
      <c r="AL3" s="73" t="s">
        <v>16</v>
      </c>
      <c r="AM3" s="74" t="s">
        <v>17</v>
      </c>
      <c r="AN3" s="75" t="s">
        <v>18</v>
      </c>
      <c r="AO3" s="75" t="s">
        <v>19</v>
      </c>
      <c r="AP3" s="75" t="s">
        <v>20</v>
      </c>
      <c r="AQ3" s="73" t="s">
        <v>21</v>
      </c>
      <c r="AR3" s="75" t="s">
        <v>22</v>
      </c>
      <c r="AS3" s="76" t="s">
        <v>52</v>
      </c>
      <c r="AT3" s="75" t="s">
        <v>23</v>
      </c>
      <c r="AU3" s="75" t="s">
        <v>104</v>
      </c>
      <c r="AV3" s="76" t="s">
        <v>53</v>
      </c>
      <c r="AW3" s="75" t="s">
        <v>24</v>
      </c>
      <c r="AX3" s="75" t="s">
        <v>25</v>
      </c>
      <c r="AY3" s="76" t="s">
        <v>54</v>
      </c>
      <c r="AZ3" s="75" t="s">
        <v>26</v>
      </c>
      <c r="BA3" s="75" t="s">
        <v>27</v>
      </c>
      <c r="BB3" s="75" t="s">
        <v>55</v>
      </c>
      <c r="BC3" s="75" t="s">
        <v>56</v>
      </c>
      <c r="BD3" s="75" t="s">
        <v>57</v>
      </c>
      <c r="BE3" s="75" t="s">
        <v>58</v>
      </c>
      <c r="BF3" s="75" t="s">
        <v>59</v>
      </c>
      <c r="BG3" s="76" t="s">
        <v>60</v>
      </c>
      <c r="BH3" s="75" t="s">
        <v>105</v>
      </c>
      <c r="BI3" s="75" t="s">
        <v>28</v>
      </c>
      <c r="BJ3" s="75" t="s">
        <v>29</v>
      </c>
      <c r="BK3" s="75" t="s">
        <v>30</v>
      </c>
      <c r="BL3" s="75" t="s">
        <v>61</v>
      </c>
      <c r="BM3" s="75" t="s">
        <v>31</v>
      </c>
      <c r="BN3" s="76" t="s">
        <v>62</v>
      </c>
      <c r="BO3" s="75" t="s">
        <v>63</v>
      </c>
      <c r="BP3" s="76" t="s">
        <v>64</v>
      </c>
      <c r="BQ3" s="76" t="s">
        <v>65</v>
      </c>
      <c r="BR3" s="77" t="s">
        <v>66</v>
      </c>
      <c r="BS3" s="78" t="s">
        <v>32</v>
      </c>
      <c r="BT3" s="79" t="s">
        <v>33</v>
      </c>
      <c r="BU3" s="74" t="s">
        <v>34</v>
      </c>
      <c r="BV3" s="75" t="s">
        <v>35</v>
      </c>
      <c r="BW3" s="74" t="s">
        <v>36</v>
      </c>
      <c r="BX3" s="75" t="s">
        <v>37</v>
      </c>
      <c r="BY3" s="74" t="s">
        <v>38</v>
      </c>
      <c r="BZ3" s="75" t="s">
        <v>39</v>
      </c>
      <c r="CA3" s="75" t="s">
        <v>40</v>
      </c>
      <c r="CB3" s="80" t="s">
        <v>67</v>
      </c>
      <c r="CC3" s="81" t="str">
        <f>'[5]Anexo X'!A97</f>
        <v>TOTAL GERAL GLOBAL</v>
      </c>
    </row>
    <row r="4" spans="1:82" ht="15" customHeight="1">
      <c r="A4" s="83" t="str">
        <f>[1]CCT!D11</f>
        <v>Sindesp - MG</v>
      </c>
      <c r="B4" s="83" t="str">
        <f>[1]CCT!C11</f>
        <v>Araçuí</v>
      </c>
      <c r="C4" s="84">
        <f>[1]CCT!F11</f>
        <v>1</v>
      </c>
      <c r="D4" s="85">
        <f>[1]CCT!E11</f>
        <v>1602.86</v>
      </c>
      <c r="E4" s="86">
        <f t="shared" ref="E4:E35" si="0">C4*D4</f>
        <v>1602.86</v>
      </c>
      <c r="F4" s="87">
        <f>[1]CCT!H11</f>
        <v>0</v>
      </c>
      <c r="G4" s="85">
        <f>[1]CCT!G11</f>
        <v>0</v>
      </c>
      <c r="H4" s="86">
        <f t="shared" ref="H4:H35" si="1">F4*G4</f>
        <v>0</v>
      </c>
      <c r="I4" s="87">
        <f>[1]CCT!J11</f>
        <v>0</v>
      </c>
      <c r="J4" s="85">
        <f>[1]CCT!I11</f>
        <v>0</v>
      </c>
      <c r="K4" s="86">
        <f t="shared" ref="K4:K35" si="2">I4*J4</f>
        <v>0</v>
      </c>
      <c r="L4" s="88">
        <f t="shared" ref="L4:L35" si="3">I4+F4+C4</f>
        <v>1</v>
      </c>
      <c r="M4" s="89">
        <f t="shared" ref="M4:M35" si="4">K4+H4+E4</f>
        <v>1602.86</v>
      </c>
      <c r="N4" s="89"/>
      <c r="O4" s="89">
        <f t="shared" ref="O4:O35" si="5">D4*C4*$O$2+G4*F4*$O$2+J4*I4*$O$2</f>
        <v>480.85799999999995</v>
      </c>
      <c r="P4" s="89">
        <f t="shared" ref="P4:P35" si="6">((J4+J4*$O$2)/220*$P$2*7*15.5)*I4</f>
        <v>0</v>
      </c>
      <c r="Q4" s="89"/>
      <c r="R4" s="89"/>
      <c r="S4" s="89">
        <f t="shared" ref="S4:S26" si="7">((D4+D4*$O$2)/220*20*C4)+((G4+G4*$O$2)/220*15.5*F4)+(((J4+J4*$O$2+(J4+J4*$O$2)/220*$P$2*7*15.5)/220*15.5)*I4)</f>
        <v>189.42890909090909</v>
      </c>
      <c r="T4" s="89">
        <f>((D4+D4*$O$2)/220*8.8*2/12)*C4+((G4+G4*$O$2)/220*12*5/12)*F4+((J4+J4*$O$2)/220*12*5/12)*I4</f>
        <v>13.891453333333336</v>
      </c>
      <c r="U4" s="89">
        <f t="shared" ref="U4:U35" si="8">SUM(M4:T4)</f>
        <v>2287.0383624242422</v>
      </c>
      <c r="V4" s="89">
        <f>VLOOKUP('Resumo Geral'!A4,[1]PARÂMETRO!$B$2:$I$4,2,FALSE)*L4</f>
        <v>112.9</v>
      </c>
      <c r="W4" s="89">
        <f>(((VLOOKUP(A4,[1]PARÂMETRO!$B$2:$I$4,3,FALSE)*20)-(VLOOKUP(A4,[1]PARÂMETRO!$B$2:$I$4,3,FALSE)*20)*10%)*C4+((VLOOKUP(A4,[1]PARÂMETRO!$B$2:$IL$4,3,FALSE)*15.5)-(VLOOKUP(A4,[1]PARÂMETRO!$B$2:$I$4,3,FALSE)*15.5*10%))*F4+((VLOOKUP(A4,[1]PARÂMETRO!$B$2:$I$4,3,FALSE)*15.5)-(VLOOKUP(A4,[1]PARÂMETRO!$B$2:$I$4,3,FALSE)*15.5)*10%)*I4)</f>
        <v>287.82</v>
      </c>
      <c r="X4" s="89">
        <f>(VLOOKUP(B4,[1]PARÂMETRO!$B$9:$E$42,4,FALSE)*(2*20*C4))-(IF(E4*6%&lt;=(VLOOKUP(B4,[1]PARÂMETRO!$B$9:$E$42,4,FALSE)*(2*20*C4)),E4*6%,VLOOKUP(B4,[1]PARÂMETRO!$B$9:$E$42,4,FALSE)*(2*20*C4)))+(VLOOKUP(B4,[1]PARÂMETRO!$B$9:$E$42,4,FALSE)*(2*15.5*F4))-(IF(H4*6%&lt;=(VLOOKUP(B4,[1]PARÂMETRO!$B$9:$E$42,4,FALSE)*(2*15.5*F4)),H4*6%,VLOOKUP(B4,[1]PARÂMETRO!$B$9:$E$42,4,FALSE)*(2*15.5*F4)))+(VLOOKUP(B4,[1]PARÂMETRO!$B$9:$E$42,4,FALSE)*(2*15.5*I4))-(IF(K4*6%&lt;=(VLOOKUP(B4,[1]PARÂMETRO!$B$9:$E$42,4,FALSE)*(2*15.5*I4)),K4*6%,VLOOKUP(B4,[1]PARÂMETRO!$B$9:$E$42,4,FALSE)*(2*15.5*I4)))</f>
        <v>51.828400000000016</v>
      </c>
      <c r="Y4" s="89">
        <f>VLOOKUP(A4,[1]PARÂMETRO!$B$2:$I$4,4,FALSE)*L4</f>
        <v>91.08</v>
      </c>
      <c r="Z4" s="89">
        <f>VLOOKUP(A4,[1]PARÂMETRO!$B$2:$I$4,5,FALSE)*L4</f>
        <v>17.03</v>
      </c>
      <c r="AA4" s="89">
        <f>VLOOKUP(A4,[1]PARÂMETRO!$B$2:$I$4,6,FALSE)</f>
        <v>0</v>
      </c>
      <c r="AB4" s="89">
        <f>VLOOKUP($A4,[1]PARÂMETRO!$B$2:$I$4,7,FALSE)</f>
        <v>0</v>
      </c>
      <c r="AC4" s="89">
        <f>VLOOKUP($A4,[1]PARÂMETRO!$B$2:$I$4,8,FALSE)</f>
        <v>0</v>
      </c>
      <c r="AD4" s="89"/>
      <c r="AE4" s="89">
        <f t="shared" ref="AE4:AE35" si="9">SUM(V4:AD4)</f>
        <v>560.65840000000003</v>
      </c>
      <c r="AF4" s="89">
        <f>'Resumo Geral imposto cd'!AF4</f>
        <v>62.374249647944445</v>
      </c>
      <c r="AG4" s="89"/>
      <c r="AH4" s="89">
        <f>'Resumo Geral imposto cd'!AH4</f>
        <v>58.532576741746027</v>
      </c>
      <c r="AI4" s="89"/>
      <c r="AJ4" s="89">
        <f t="shared" ref="AJ4:AJ35" si="10">SUM(AF4:AI4)</f>
        <v>120.90682638969048</v>
      </c>
      <c r="AK4" s="90">
        <f t="shared" ref="AK4:AK35" si="11">U4*$AK$2</f>
        <v>457.40767248484849</v>
      </c>
      <c r="AL4" s="90">
        <f t="shared" ref="AL4:AL35" si="12">U4*$AL$2</f>
        <v>34.305575436363632</v>
      </c>
      <c r="AM4" s="91">
        <f t="shared" ref="AM4:AM35" si="13">U4*$AM$2</f>
        <v>22.870383624242422</v>
      </c>
      <c r="AN4" s="90">
        <f t="shared" ref="AN4:AN35" si="14">U4*$AN$2</f>
        <v>4.5740767248484842</v>
      </c>
      <c r="AO4" s="91">
        <f t="shared" ref="AO4:AO35" si="15">U4*$AO$2</f>
        <v>57.175959060606061</v>
      </c>
      <c r="AP4" s="90">
        <f t="shared" ref="AP4:AP35" si="16">U4*$AP$2</f>
        <v>182.96306899393937</v>
      </c>
      <c r="AQ4" s="91">
        <f t="shared" ref="AQ4:AQ35" si="17">U4*$AQ$2</f>
        <v>68.611150872727265</v>
      </c>
      <c r="AR4" s="90">
        <f t="shared" ref="AR4:AR35" si="18">U4*$AR$2</f>
        <v>13.722230174545453</v>
      </c>
      <c r="AS4" s="90">
        <f t="shared" ref="AS4:AS32" si="19">SUM(AK4:AR4)</f>
        <v>841.63011737212116</v>
      </c>
      <c r="AT4" s="89">
        <f t="shared" ref="AT4:AT35" si="20">$AT$2*U4</f>
        <v>190.58653020202019</v>
      </c>
      <c r="AU4" s="89">
        <f t="shared" ref="AU4:AU35" si="21">$AU$2*U4</f>
        <v>70.135843114343444</v>
      </c>
      <c r="AV4" s="89">
        <f t="shared" ref="AV4:AV35" si="22">SUM(AT4:AU4)</f>
        <v>260.72237331636364</v>
      </c>
      <c r="AW4" s="89">
        <f t="shared" ref="AW4:AW35" si="23">$AW$2*U4</f>
        <v>2.9646793586980915</v>
      </c>
      <c r="AX4" s="89">
        <f t="shared" ref="AX4:AX35" si="24">$AX$2*U4</f>
        <v>1.0910020040008981</v>
      </c>
      <c r="AY4" s="89">
        <f t="shared" ref="AY4:AY35" si="25">SUM(AW4:AX4)</f>
        <v>4.0556813626989898</v>
      </c>
      <c r="AZ4" s="89">
        <f t="shared" ref="AZ4:AZ35" si="26">$AZ$2*U4</f>
        <v>11.477103201864711</v>
      </c>
      <c r="BA4" s="89">
        <f t="shared" ref="BA4:BA35" si="27">$BA$2*U4</f>
        <v>0.91816825614917696</v>
      </c>
      <c r="BB4" s="89">
        <f t="shared" ref="BB4:BB35" si="28">$BB$2*U4</f>
        <v>0.45908412807458848</v>
      </c>
      <c r="BC4" s="89">
        <f t="shared" ref="BC4:BC35" si="29">$BC$2*U4</f>
        <v>8.0046342684848497</v>
      </c>
      <c r="BD4" s="89">
        <f t="shared" ref="BD4:BD35" si="30">$BD$2*U4</f>
        <v>2.9457054108024252</v>
      </c>
      <c r="BE4" s="89">
        <f t="shared" ref="BE4:BE35" si="31">$BE$2*U4</f>
        <v>98.342649584242409</v>
      </c>
      <c r="BF4" s="89">
        <f t="shared" ref="BF4:BF35" si="32">$BF$2*U4</f>
        <v>3.8117306040404038</v>
      </c>
      <c r="BG4" s="89">
        <f t="shared" ref="BG4:BG35" si="33">SUM(AZ4:BF4)</f>
        <v>125.95907545365856</v>
      </c>
      <c r="BH4" s="89">
        <f t="shared" ref="BH4:BH35" si="34">$BH$2*U4</f>
        <v>254.11537360269358</v>
      </c>
      <c r="BI4" s="89">
        <f t="shared" ref="BI4:BI35" si="35">$BI$2*U4</f>
        <v>31.764421700336698</v>
      </c>
      <c r="BJ4" s="89">
        <f t="shared" ref="BJ4:BJ35" si="36">$BJ$2*U4</f>
        <v>19.281003972104376</v>
      </c>
      <c r="BK4" s="89">
        <f t="shared" ref="BK4:BK35" si="37">$BK$2*U4</f>
        <v>7.6234612080808075</v>
      </c>
      <c r="BL4" s="89">
        <f t="shared" ref="BL4:BL35" si="38">$BL$2*U4</f>
        <v>0</v>
      </c>
      <c r="BM4" s="89">
        <f t="shared" ref="BM4:BM35" si="39">$BM$2*U4</f>
        <v>115.10460785782331</v>
      </c>
      <c r="BN4" s="89">
        <f t="shared" ref="BN4:BN35" si="40">SUM(BH4:BM4)</f>
        <v>427.8888683410388</v>
      </c>
      <c r="BO4" s="89">
        <f t="shared" ref="BO4:BO35" si="41">$BO$2*U4</f>
        <v>1660.2561158458811</v>
      </c>
      <c r="BP4" s="89">
        <f t="shared" ref="BP4:BP35" si="42">SUM(BN4,BG4,AY4,AV4,AS4)</f>
        <v>1660.2561158458811</v>
      </c>
      <c r="BQ4" s="89">
        <f t="shared" ref="BQ4:BQ35" si="43">SUM(BP4,AJ4,AE4,U4)</f>
        <v>4628.8597046598134</v>
      </c>
      <c r="BR4" s="89">
        <f t="shared" ref="BR4:BR35" si="44">$BR$2*L4</f>
        <v>113.70460048534818</v>
      </c>
      <c r="BS4" s="92">
        <f>VLOOKUP(B4,'[1]ISS VIGILANCIA'!$A$1:$B$35,2,FALSE)*100</f>
        <v>3</v>
      </c>
      <c r="BT4" s="93">
        <f t="shared" ref="BT4:BT35" si="45">BS4+$BX$2+$BZ$2</f>
        <v>6.65</v>
      </c>
      <c r="BU4" s="94">
        <f t="shared" ref="BU4:BU35" si="46">((100/((100-BT4)%)-100)*BS4)/BT4</f>
        <v>3.2137118371719318</v>
      </c>
      <c r="BV4" s="95">
        <f t="shared" ref="BV4:BV35" si="47">((BQ4+BR4+CA4)*BU4)%</f>
        <v>156.79573284629996</v>
      </c>
      <c r="BW4" s="94">
        <f t="shared" ref="BW4:BW35" si="48">((100/((100-BT4)%)-100)*$BX$2)/BT4</f>
        <v>3.2137118371719318</v>
      </c>
      <c r="BX4" s="96">
        <f t="shared" ref="BX4:BX35" si="49">((BQ4+BR4+CA4)*BW4)%</f>
        <v>156.79573284629996</v>
      </c>
      <c r="BY4" s="94">
        <f t="shared" ref="BY4:BY35" si="50">((100/((100-BT4)%)-100)*$BZ$2)/BT4</f>
        <v>0.69630423138725195</v>
      </c>
      <c r="BZ4" s="89">
        <f>((BQ4+BR4+CA4)*BY4)%</f>
        <v>33.97240878336499</v>
      </c>
      <c r="CA4" s="89">
        <f t="shared" ref="CA4:CA35" si="51">$CA$2*L4</f>
        <v>136.39624858887416</v>
      </c>
      <c r="CB4" s="89">
        <f t="shared" ref="CB4:CB35" si="52">BR4+BV4+BX4+BZ4+CA4</f>
        <v>597.6647235501872</v>
      </c>
      <c r="CC4" s="97">
        <f t="shared" ref="CC4:CC35" si="53">CB4+BQ4</f>
        <v>5226.5244282100002</v>
      </c>
      <c r="CD4" s="98"/>
    </row>
    <row r="5" spans="1:82" ht="15" customHeight="1">
      <c r="A5" s="83" t="str">
        <f>[1]CCT!D12</f>
        <v>Sindesp - MG</v>
      </c>
      <c r="B5" s="83" t="str">
        <f>[1]CCT!C12</f>
        <v>Araguari</v>
      </c>
      <c r="C5" s="87">
        <f>[1]CCT!F12</f>
        <v>1</v>
      </c>
      <c r="D5" s="85">
        <f>[1]CCT!E12</f>
        <v>1602.86</v>
      </c>
      <c r="E5" s="86">
        <f t="shared" si="0"/>
        <v>1602.86</v>
      </c>
      <c r="F5" s="87">
        <f>[1]CCT!H12</f>
        <v>0</v>
      </c>
      <c r="G5" s="85">
        <f>[1]CCT!G12</f>
        <v>0</v>
      </c>
      <c r="H5" s="86">
        <f t="shared" si="1"/>
        <v>0</v>
      </c>
      <c r="I5" s="87">
        <f>[1]CCT!J12</f>
        <v>0</v>
      </c>
      <c r="J5" s="85">
        <f>[1]CCT!I12</f>
        <v>0</v>
      </c>
      <c r="K5" s="86">
        <f t="shared" si="2"/>
        <v>0</v>
      </c>
      <c r="L5" s="88">
        <f t="shared" si="3"/>
        <v>1</v>
      </c>
      <c r="M5" s="89">
        <f t="shared" si="4"/>
        <v>1602.86</v>
      </c>
      <c r="N5" s="89"/>
      <c r="O5" s="89">
        <f t="shared" si="5"/>
        <v>480.85799999999995</v>
      </c>
      <c r="P5" s="89">
        <f t="shared" si="6"/>
        <v>0</v>
      </c>
      <c r="Q5" s="89"/>
      <c r="R5" s="89"/>
      <c r="S5" s="89">
        <f t="shared" si="7"/>
        <v>189.42890909090909</v>
      </c>
      <c r="T5" s="89">
        <f t="shared" ref="T5:T35" si="54">((D5+D5*$O$2)/220*8.8*2/12)*C5+((G5+G5*$O$2)/220*12*5/12)*F5+((J5+J5*$O$2)/220*12*5/12)*I5</f>
        <v>13.891453333333336</v>
      </c>
      <c r="U5" s="89">
        <f t="shared" si="8"/>
        <v>2287.0383624242422</v>
      </c>
      <c r="V5" s="89">
        <f>VLOOKUP('Resumo Geral'!A5,[1]PARÂMETRO!$B$2:$I$4,2,FALSE)*L5</f>
        <v>112.9</v>
      </c>
      <c r="W5" s="89">
        <f>(((VLOOKUP(A5,[1]PARÂMETRO!$B$2:$I$4,3,FALSE)*20)-(VLOOKUP(A5,[1]PARÂMETRO!$B$2:$I$4,3,FALSE)*20)*10%)*C5+((VLOOKUP(A5,[1]PARÂMETRO!$B$2:$IL$4,3,FALSE)*15.5)-(VLOOKUP(A5,[1]PARÂMETRO!$B$2:$I$4,3,FALSE)*15.5*10%))*F5+((VLOOKUP(A5,[1]PARÂMETRO!$B$2:$I$4,3,FALSE)*15.5)-(VLOOKUP(A5,[1]PARÂMETRO!$B$2:$I$4,3,FALSE)*15.5)*10%)*I5)</f>
        <v>287.82</v>
      </c>
      <c r="X5" s="89">
        <f>(VLOOKUP(B5,[1]PARÂMETRO!$B$9:$E$42,4,FALSE)*(2*20*C5))-(IF(E5*6%&lt;=(VLOOKUP(B5,[1]PARÂMETRO!$B$9:$E$42,4,FALSE)*(2*20*C5)),E5*6%,VLOOKUP(B5,[1]PARÂMETRO!$B$9:$E$42,4,FALSE)*(2*20*C5)))+(VLOOKUP(B5,[1]PARÂMETRO!$B$9:$E$42,4,FALSE)*(2*15.5*F5))-(IF(H5*6%&lt;=(VLOOKUP(B5,[1]PARÂMETRO!$B$9:$E$42,4,FALSE)*(2*15.5*F5)),H5*6%,VLOOKUP(B5,[1]PARÂMETRO!$B$9:$E$42,4,FALSE)*(2*15.5*F5)))+(VLOOKUP(B5,[1]PARÂMETRO!$B$9:$E$42,4,FALSE)*(2*15.5*I5))-(IF(K5*6%&lt;=(VLOOKUP(B5,[1]PARÂMETRO!$B$9:$E$42,4,FALSE)*(2*15.5*I5)),K5*6%,VLOOKUP(B5,[1]PARÂMETRO!$B$9:$E$42,4,FALSE)*(2*15.5*I5)))</f>
        <v>51.828400000000016</v>
      </c>
      <c r="Y5" s="89">
        <f>VLOOKUP(A5,[1]PARÂMETRO!$B$2:$I$4,4,FALSE)*L5</f>
        <v>91.08</v>
      </c>
      <c r="Z5" s="89">
        <f>VLOOKUP(A5,[1]PARÂMETRO!$B$2:$I$4,5,FALSE)*L5</f>
        <v>17.03</v>
      </c>
      <c r="AA5" s="89">
        <f>VLOOKUP(A5,[1]PARÂMETRO!$B$2:$I$4,6,FALSE)</f>
        <v>0</v>
      </c>
      <c r="AB5" s="89">
        <f>VLOOKUP($A5,[1]PARÂMETRO!$B$2:$I$4,7,FALSE)</f>
        <v>0</v>
      </c>
      <c r="AC5" s="89">
        <f>VLOOKUP($A5,[1]PARÂMETRO!$B$2:$I$4,8,FALSE)</f>
        <v>0</v>
      </c>
      <c r="AD5" s="89"/>
      <c r="AE5" s="89">
        <f t="shared" si="9"/>
        <v>560.65840000000003</v>
      </c>
      <c r="AF5" s="89">
        <f>'Resumo Geral imposto cd'!AF5</f>
        <v>62.374249647944445</v>
      </c>
      <c r="AG5" s="89"/>
      <c r="AH5" s="89">
        <f>'Resumo Geral imposto cd'!AH5</f>
        <v>58.532576741746027</v>
      </c>
      <c r="AI5" s="89"/>
      <c r="AJ5" s="89">
        <f t="shared" si="10"/>
        <v>120.90682638969048</v>
      </c>
      <c r="AK5" s="90">
        <f t="shared" si="11"/>
        <v>457.40767248484849</v>
      </c>
      <c r="AL5" s="90">
        <f t="shared" si="12"/>
        <v>34.305575436363632</v>
      </c>
      <c r="AM5" s="91">
        <f t="shared" si="13"/>
        <v>22.870383624242422</v>
      </c>
      <c r="AN5" s="90">
        <f t="shared" si="14"/>
        <v>4.5740767248484842</v>
      </c>
      <c r="AO5" s="91">
        <f t="shared" si="15"/>
        <v>57.175959060606061</v>
      </c>
      <c r="AP5" s="90">
        <f t="shared" si="16"/>
        <v>182.96306899393937</v>
      </c>
      <c r="AQ5" s="91">
        <f t="shared" si="17"/>
        <v>68.611150872727265</v>
      </c>
      <c r="AR5" s="90">
        <f t="shared" si="18"/>
        <v>13.722230174545453</v>
      </c>
      <c r="AS5" s="90">
        <f t="shared" si="19"/>
        <v>841.63011737212116</v>
      </c>
      <c r="AT5" s="89">
        <f t="shared" si="20"/>
        <v>190.58653020202019</v>
      </c>
      <c r="AU5" s="89">
        <f t="shared" si="21"/>
        <v>70.135843114343444</v>
      </c>
      <c r="AV5" s="89">
        <f t="shared" si="22"/>
        <v>260.72237331636364</v>
      </c>
      <c r="AW5" s="89">
        <f t="shared" si="23"/>
        <v>2.9646793586980915</v>
      </c>
      <c r="AX5" s="89">
        <f t="shared" si="24"/>
        <v>1.0910020040008981</v>
      </c>
      <c r="AY5" s="89">
        <f t="shared" si="25"/>
        <v>4.0556813626989898</v>
      </c>
      <c r="AZ5" s="89">
        <f t="shared" si="26"/>
        <v>11.477103201864711</v>
      </c>
      <c r="BA5" s="89">
        <f t="shared" si="27"/>
        <v>0.91816825614917696</v>
      </c>
      <c r="BB5" s="89">
        <f t="shared" si="28"/>
        <v>0.45908412807458848</v>
      </c>
      <c r="BC5" s="89">
        <f t="shared" si="29"/>
        <v>8.0046342684848497</v>
      </c>
      <c r="BD5" s="89">
        <f t="shared" si="30"/>
        <v>2.9457054108024252</v>
      </c>
      <c r="BE5" s="89">
        <f t="shared" si="31"/>
        <v>98.342649584242409</v>
      </c>
      <c r="BF5" s="89">
        <f t="shared" si="32"/>
        <v>3.8117306040404038</v>
      </c>
      <c r="BG5" s="89">
        <f t="shared" si="33"/>
        <v>125.95907545365856</v>
      </c>
      <c r="BH5" s="89">
        <f t="shared" si="34"/>
        <v>254.11537360269358</v>
      </c>
      <c r="BI5" s="89">
        <f t="shared" si="35"/>
        <v>31.764421700336698</v>
      </c>
      <c r="BJ5" s="89">
        <f t="shared" si="36"/>
        <v>19.281003972104376</v>
      </c>
      <c r="BK5" s="89">
        <f t="shared" si="37"/>
        <v>7.6234612080808075</v>
      </c>
      <c r="BL5" s="89">
        <f t="shared" si="38"/>
        <v>0</v>
      </c>
      <c r="BM5" s="89">
        <f t="shared" si="39"/>
        <v>115.10460785782331</v>
      </c>
      <c r="BN5" s="89">
        <f t="shared" si="40"/>
        <v>427.8888683410388</v>
      </c>
      <c r="BO5" s="89">
        <f t="shared" si="41"/>
        <v>1660.2561158458811</v>
      </c>
      <c r="BP5" s="89">
        <f t="shared" si="42"/>
        <v>1660.2561158458811</v>
      </c>
      <c r="BQ5" s="89">
        <f t="shared" si="43"/>
        <v>4628.8597046598134</v>
      </c>
      <c r="BR5" s="89">
        <f t="shared" si="44"/>
        <v>113.70460048534818</v>
      </c>
      <c r="BS5" s="92">
        <f>VLOOKUP(B5,'[1]ISS VIGILANCIA'!$A$1:$B$35,2,FALSE)*100</f>
        <v>2</v>
      </c>
      <c r="BT5" s="93">
        <f t="shared" si="45"/>
        <v>5.65</v>
      </c>
      <c r="BU5" s="94">
        <f t="shared" si="46"/>
        <v>2.1197668256491848</v>
      </c>
      <c r="BV5" s="95">
        <f t="shared" si="47"/>
        <v>103.42258725456387</v>
      </c>
      <c r="BW5" s="94">
        <f t="shared" si="48"/>
        <v>3.1796502384737768</v>
      </c>
      <c r="BX5" s="96">
        <f t="shared" si="49"/>
        <v>155.13388088184576</v>
      </c>
      <c r="BY5" s="94">
        <f t="shared" si="50"/>
        <v>0.68892421833598505</v>
      </c>
      <c r="BZ5" s="89">
        <f t="shared" ref="BZ5:BZ35" si="55">((BQ5+BR5+CA5)*BY5)%</f>
        <v>33.612340857733251</v>
      </c>
      <c r="CA5" s="89">
        <f t="shared" si="51"/>
        <v>136.39624858887416</v>
      </c>
      <c r="CB5" s="89">
        <f t="shared" si="52"/>
        <v>542.26965806836517</v>
      </c>
      <c r="CC5" s="97">
        <f t="shared" si="53"/>
        <v>5171.1293627281784</v>
      </c>
      <c r="CD5" s="98"/>
    </row>
    <row r="6" spans="1:82" ht="15" customHeight="1">
      <c r="A6" s="99" t="str">
        <f>[1]CCT!D13</f>
        <v>Sindesp - MG</v>
      </c>
      <c r="B6" s="99" t="str">
        <f>[1]CCT!C13</f>
        <v>Barbacena</v>
      </c>
      <c r="C6" s="87">
        <f>[1]CCT!F13</f>
        <v>1</v>
      </c>
      <c r="D6" s="85">
        <f>[1]CCT!E13</f>
        <v>1602.86</v>
      </c>
      <c r="E6" s="86">
        <f t="shared" si="0"/>
        <v>1602.86</v>
      </c>
      <c r="F6" s="87">
        <f>[1]CCT!H13</f>
        <v>0</v>
      </c>
      <c r="G6" s="85">
        <f>[1]CCT!G13</f>
        <v>0</v>
      </c>
      <c r="H6" s="86">
        <f t="shared" si="1"/>
        <v>0</v>
      </c>
      <c r="I6" s="87">
        <f>[1]CCT!J13</f>
        <v>0</v>
      </c>
      <c r="J6" s="85">
        <f>[1]CCT!I13</f>
        <v>0</v>
      </c>
      <c r="K6" s="86">
        <f t="shared" si="2"/>
        <v>0</v>
      </c>
      <c r="L6" s="88">
        <f t="shared" si="3"/>
        <v>1</v>
      </c>
      <c r="M6" s="89">
        <f t="shared" si="4"/>
        <v>1602.86</v>
      </c>
      <c r="N6" s="90"/>
      <c r="O6" s="89">
        <f t="shared" si="5"/>
        <v>480.85799999999995</v>
      </c>
      <c r="P6" s="89">
        <f t="shared" si="6"/>
        <v>0</v>
      </c>
      <c r="Q6" s="89"/>
      <c r="R6" s="90"/>
      <c r="S6" s="89">
        <f t="shared" si="7"/>
        <v>189.42890909090909</v>
      </c>
      <c r="T6" s="89">
        <f t="shared" si="54"/>
        <v>13.891453333333336</v>
      </c>
      <c r="U6" s="89">
        <f t="shared" si="8"/>
        <v>2287.0383624242422</v>
      </c>
      <c r="V6" s="89">
        <f>VLOOKUP('Resumo Geral'!A6,[1]PARÂMETRO!$B$2:$I$4,2,FALSE)*L6</f>
        <v>112.9</v>
      </c>
      <c r="W6" s="89">
        <f>(((VLOOKUP(A6,[1]PARÂMETRO!$B$2:$I$4,3,FALSE)*20)-(VLOOKUP(A6,[1]PARÂMETRO!$B$2:$I$4,3,FALSE)*20)*10%)*C6+((VLOOKUP(A6,[1]PARÂMETRO!$B$2:$IL$4,3,FALSE)*15.5)-(VLOOKUP(A6,[1]PARÂMETRO!$B$2:$I$4,3,FALSE)*15.5*10%))*F6+((VLOOKUP(A6,[1]PARÂMETRO!$B$2:$I$4,3,FALSE)*15.5)-(VLOOKUP(A6,[1]PARÂMETRO!$B$2:$I$4,3,FALSE)*15.5)*10%)*I6)</f>
        <v>287.82</v>
      </c>
      <c r="X6" s="89">
        <f>(VLOOKUP(B6,[1]PARÂMETRO!$B$9:$E$42,4,FALSE)*(2*20*C6))-(IF(E6*6%&lt;=(VLOOKUP(B6,[1]PARÂMETRO!$B$9:$E$42,4,FALSE)*(2*20*C6)),E6*6%,VLOOKUP(B6,[1]PARÂMETRO!$B$9:$E$42,4,FALSE)*(2*20*C6)))+(VLOOKUP(B6,[1]PARÂMETRO!$B$9:$E$42,4,FALSE)*(2*15.5*F6))-(IF(H6*6%&lt;=(VLOOKUP(B6,[1]PARÂMETRO!$B$9:$E$42,4,FALSE)*(2*15.5*F6)),H6*6%,VLOOKUP(B6,[1]PARÂMETRO!$B$9:$E$42,4,FALSE)*(2*15.5*F6)))+(VLOOKUP(B6,[1]PARÂMETRO!$B$9:$E$42,4,FALSE)*(2*15.5*I6))-(IF(K6*6%&lt;=(VLOOKUP(B6,[1]PARÂMETRO!$B$9:$E$42,4,FALSE)*(2*15.5*I6)),K6*6%,VLOOKUP(B6,[1]PARÂMETRO!$B$9:$E$42,4,FALSE)*(2*15.5*I6)))</f>
        <v>51.828400000000016</v>
      </c>
      <c r="Y6" s="89">
        <f>VLOOKUP(A6,[1]PARÂMETRO!$B$2:$I$4,4,FALSE)*L6</f>
        <v>91.08</v>
      </c>
      <c r="Z6" s="89">
        <f>VLOOKUP(A6,[1]PARÂMETRO!$B$2:$I$4,5,FALSE)*L6</f>
        <v>17.03</v>
      </c>
      <c r="AA6" s="89">
        <f>VLOOKUP(A6,[1]PARÂMETRO!$B$2:$I$4,6,FALSE)</f>
        <v>0</v>
      </c>
      <c r="AB6" s="89">
        <f>VLOOKUP($A6,[1]PARÂMETRO!$B$2:$I$4,7,FALSE)</f>
        <v>0</v>
      </c>
      <c r="AC6" s="89">
        <f>VLOOKUP($A6,[1]PARÂMETRO!$B$2:$I$4,8,FALSE)</f>
        <v>0</v>
      </c>
      <c r="AD6" s="89"/>
      <c r="AE6" s="89">
        <f t="shared" si="9"/>
        <v>560.65840000000003</v>
      </c>
      <c r="AF6" s="89">
        <f>'Resumo Geral imposto cd'!AF6</f>
        <v>62.374249647944445</v>
      </c>
      <c r="AG6" s="89"/>
      <c r="AH6" s="89">
        <f>'Resumo Geral imposto cd'!AH6</f>
        <v>58.532576741746027</v>
      </c>
      <c r="AI6" s="89"/>
      <c r="AJ6" s="89">
        <f t="shared" si="10"/>
        <v>120.90682638969048</v>
      </c>
      <c r="AK6" s="90">
        <f t="shared" si="11"/>
        <v>457.40767248484849</v>
      </c>
      <c r="AL6" s="90">
        <f t="shared" si="12"/>
        <v>34.305575436363632</v>
      </c>
      <c r="AM6" s="91">
        <f t="shared" si="13"/>
        <v>22.870383624242422</v>
      </c>
      <c r="AN6" s="90">
        <f t="shared" si="14"/>
        <v>4.5740767248484842</v>
      </c>
      <c r="AO6" s="91">
        <f t="shared" si="15"/>
        <v>57.175959060606061</v>
      </c>
      <c r="AP6" s="90">
        <f t="shared" si="16"/>
        <v>182.96306899393937</v>
      </c>
      <c r="AQ6" s="91">
        <f t="shared" si="17"/>
        <v>68.611150872727265</v>
      </c>
      <c r="AR6" s="90">
        <f t="shared" si="18"/>
        <v>13.722230174545453</v>
      </c>
      <c r="AS6" s="90">
        <f t="shared" si="19"/>
        <v>841.63011737212116</v>
      </c>
      <c r="AT6" s="89">
        <f t="shared" si="20"/>
        <v>190.58653020202019</v>
      </c>
      <c r="AU6" s="89">
        <f t="shared" si="21"/>
        <v>70.135843114343444</v>
      </c>
      <c r="AV6" s="89">
        <f t="shared" si="22"/>
        <v>260.72237331636364</v>
      </c>
      <c r="AW6" s="89">
        <f t="shared" si="23"/>
        <v>2.9646793586980915</v>
      </c>
      <c r="AX6" s="89">
        <f t="shared" si="24"/>
        <v>1.0910020040008981</v>
      </c>
      <c r="AY6" s="89">
        <f t="shared" si="25"/>
        <v>4.0556813626989898</v>
      </c>
      <c r="AZ6" s="89">
        <f t="shared" si="26"/>
        <v>11.477103201864711</v>
      </c>
      <c r="BA6" s="89">
        <f t="shared" si="27"/>
        <v>0.91816825614917696</v>
      </c>
      <c r="BB6" s="89">
        <f t="shared" si="28"/>
        <v>0.45908412807458848</v>
      </c>
      <c r="BC6" s="89">
        <f t="shared" si="29"/>
        <v>8.0046342684848497</v>
      </c>
      <c r="BD6" s="89">
        <f t="shared" si="30"/>
        <v>2.9457054108024252</v>
      </c>
      <c r="BE6" s="89">
        <f t="shared" si="31"/>
        <v>98.342649584242409</v>
      </c>
      <c r="BF6" s="89">
        <f t="shared" si="32"/>
        <v>3.8117306040404038</v>
      </c>
      <c r="BG6" s="89">
        <f t="shared" si="33"/>
        <v>125.95907545365856</v>
      </c>
      <c r="BH6" s="89">
        <f t="shared" si="34"/>
        <v>254.11537360269358</v>
      </c>
      <c r="BI6" s="89">
        <f t="shared" si="35"/>
        <v>31.764421700336698</v>
      </c>
      <c r="BJ6" s="89">
        <f t="shared" si="36"/>
        <v>19.281003972104376</v>
      </c>
      <c r="BK6" s="89">
        <f t="shared" si="37"/>
        <v>7.6234612080808075</v>
      </c>
      <c r="BL6" s="89">
        <f t="shared" si="38"/>
        <v>0</v>
      </c>
      <c r="BM6" s="89">
        <f t="shared" si="39"/>
        <v>115.10460785782331</v>
      </c>
      <c r="BN6" s="89">
        <f t="shared" si="40"/>
        <v>427.8888683410388</v>
      </c>
      <c r="BO6" s="89">
        <f t="shared" si="41"/>
        <v>1660.2561158458811</v>
      </c>
      <c r="BP6" s="89">
        <f t="shared" si="42"/>
        <v>1660.2561158458811</v>
      </c>
      <c r="BQ6" s="89">
        <f t="shared" si="43"/>
        <v>4628.8597046598134</v>
      </c>
      <c r="BR6" s="89">
        <f t="shared" si="44"/>
        <v>113.70460048534818</v>
      </c>
      <c r="BS6" s="92">
        <f>VLOOKUP(B6,'[1]ISS VIGILANCIA'!$A$1:$B$35,2,FALSE)*100</f>
        <v>3.5000000000000004</v>
      </c>
      <c r="BT6" s="93">
        <f t="shared" si="45"/>
        <v>7.15</v>
      </c>
      <c r="BU6" s="94">
        <f t="shared" si="46"/>
        <v>3.7695207323640298</v>
      </c>
      <c r="BV6" s="95">
        <f t="shared" si="47"/>
        <v>183.91342959686736</v>
      </c>
      <c r="BW6" s="94">
        <f t="shared" si="48"/>
        <v>3.2310177705977394</v>
      </c>
      <c r="BX6" s="96">
        <f t="shared" si="49"/>
        <v>157.64008251160055</v>
      </c>
      <c r="BY6" s="94">
        <f t="shared" si="50"/>
        <v>0.70005385029617695</v>
      </c>
      <c r="BZ6" s="89">
        <f t="shared" si="55"/>
        <v>34.155351210846796</v>
      </c>
      <c r="CA6" s="89">
        <f t="shared" si="51"/>
        <v>136.39624858887416</v>
      </c>
      <c r="CB6" s="89">
        <f t="shared" si="52"/>
        <v>625.8097123935371</v>
      </c>
      <c r="CC6" s="97">
        <f t="shared" si="53"/>
        <v>5254.6694170533501</v>
      </c>
      <c r="CD6" s="98"/>
    </row>
    <row r="7" spans="1:82" s="101" customFormat="1" ht="15" customHeight="1">
      <c r="A7" s="83" t="str">
        <f>[1]CCT!D43</f>
        <v>Sindesp - MG</v>
      </c>
      <c r="B7" s="83" t="str">
        <f>[1]CCT!C43</f>
        <v>Belo Horizonte</v>
      </c>
      <c r="C7" s="87">
        <f>[1]CCT!F43</f>
        <v>4</v>
      </c>
      <c r="D7" s="85">
        <f>[1]CCT!E43</f>
        <v>1602.86</v>
      </c>
      <c r="E7" s="86">
        <f>C7*D7</f>
        <v>6411.44</v>
      </c>
      <c r="F7" s="87">
        <f>[1]CCT!H43</f>
        <v>18</v>
      </c>
      <c r="G7" s="85">
        <f>[1]CCT!G43</f>
        <v>1602.86</v>
      </c>
      <c r="H7" s="86">
        <f>F7*G7</f>
        <v>28851.48</v>
      </c>
      <c r="I7" s="87">
        <f>[1]CCT!J43</f>
        <v>16</v>
      </c>
      <c r="J7" s="85">
        <f>[1]CCT!I43</f>
        <v>1602.86</v>
      </c>
      <c r="K7" s="86">
        <f>I7*J7</f>
        <v>25645.759999999998</v>
      </c>
      <c r="L7" s="88">
        <f>I7+F7+C7</f>
        <v>38</v>
      </c>
      <c r="M7" s="89">
        <f>K7+H7+E7</f>
        <v>60908.68</v>
      </c>
      <c r="N7" s="90"/>
      <c r="O7" s="89">
        <f>D7*C7*$O$2+G7*F7*$O$2+J7*I7*$O$2</f>
        <v>18272.603999999999</v>
      </c>
      <c r="P7" s="89">
        <f>((J7+J7*$O$2)/220*$P$2*7*15.5)*I7</f>
        <v>6576.971723636364</v>
      </c>
      <c r="Q7" s="89"/>
      <c r="R7" s="90"/>
      <c r="S7" s="89">
        <f t="shared" si="7"/>
        <v>6212.5449441652891</v>
      </c>
      <c r="T7" s="89">
        <f t="shared" si="54"/>
        <v>1665.7115406060609</v>
      </c>
      <c r="U7" s="89">
        <f t="shared" si="8"/>
        <v>93636.512208407716</v>
      </c>
      <c r="V7" s="89">
        <f>VLOOKUP('Resumo Geral'!A7,[1]PARÂMETRO!$B$2:$I$4,2,FALSE)*L7</f>
        <v>4290.2</v>
      </c>
      <c r="W7" s="89">
        <f>(((VLOOKUP(A7,[1]PARÂMETRO!$B$2:$I$4,3,FALSE)*20)-(VLOOKUP(A7,[1]PARÂMETRO!$B$2:$I$4,3,FALSE)*20)*10%)*C7+((VLOOKUP(A7,[1]PARÂMETRO!$B$2:$IL$4,3,FALSE)*15.5)-(VLOOKUP(A7,[1]PARÂMETRO!$B$2:$I$4,3,FALSE)*15.5*10%))*F7+((VLOOKUP(A7,[1]PARÂMETRO!$B$2:$I$4,3,FALSE)*15.5)-(VLOOKUP(A7,[1]PARÂMETRO!$B$2:$I$4,3,FALSE)*15.5)*10%)*I7)</f>
        <v>8735.3369999999995</v>
      </c>
      <c r="X7" s="89">
        <f>(VLOOKUP(B7,[1]PARÂMETRO!$B$9:$E$42,4,FALSE)*(2*20*C7))-(IF(E7*6%&lt;=(VLOOKUP(B7,[1]PARÂMETRO!$B$9:$E$42,4,FALSE)*(2*20*C7)),E7*6%,VLOOKUP(B7,[1]PARÂMETRO!$B$9:$E$42,4,FALSE)*(2*20*C7)))+(VLOOKUP(B7,[1]PARÂMETRO!$B$9:$E$42,4,FALSE)*(2*15.5*F7))-(IF(H7*6%&lt;=(VLOOKUP(B7,[1]PARÂMETRO!$B$9:$E$42,4,FALSE)*(2*15.5*F7)),H7*6%,VLOOKUP(B7,[1]PARÂMETRO!$B$9:$E$42,4,FALSE)*(2*15.5*F7)))+(VLOOKUP(B7,[1]PARÂMETRO!$B$9:$E$42,4,FALSE)*(2*15.5*I7))-(IF(K7*6%&lt;=(VLOOKUP(B7,[1]PARÂMETRO!$B$9:$E$42,4,FALSE)*(2*15.5*I7)),K7*6%,VLOOKUP(B7,[1]PARÂMETRO!$B$9:$E$42,4,FALSE)*(2*15.5*I7)))</f>
        <v>4722.0792000000001</v>
      </c>
      <c r="Y7" s="89">
        <f>VLOOKUP(A7,[1]PARÂMETRO!$B$2:$I$4,4,FALSE)*L7</f>
        <v>3461.04</v>
      </c>
      <c r="Z7" s="89">
        <f>VLOOKUP(A7,[1]PARÂMETRO!$B$2:$I$4,5,FALSE)*L7</f>
        <v>647.1400000000001</v>
      </c>
      <c r="AA7" s="89">
        <f>VLOOKUP(A7,[1]PARÂMETRO!$B$2:$I$4,6,FALSE)</f>
        <v>0</v>
      </c>
      <c r="AB7" s="89">
        <f>VLOOKUP($A7,[1]PARÂMETRO!$B$2:$I$4,7,FALSE)</f>
        <v>0</v>
      </c>
      <c r="AC7" s="89">
        <f>VLOOKUP($A7,[1]PARÂMETRO!$B$2:$I$4,8,FALSE)</f>
        <v>0</v>
      </c>
      <c r="AD7" s="89"/>
      <c r="AE7" s="89">
        <f>SUM(V7:AD7)</f>
        <v>21855.796200000001</v>
      </c>
      <c r="AF7" s="89">
        <f>'Resumo Geral imposto cd'!AF7</f>
        <v>2370.2214866218887</v>
      </c>
      <c r="AG7" s="89"/>
      <c r="AH7" s="89">
        <f>'Resumo Geral imposto cd'!AH7</f>
        <v>2224.2379161863491</v>
      </c>
      <c r="AI7" s="89"/>
      <c r="AJ7" s="89">
        <f>SUM(AF7:AI7)</f>
        <v>4594.4594028082374</v>
      </c>
      <c r="AK7" s="90">
        <f>U7*$AK$2</f>
        <v>18727.302441681542</v>
      </c>
      <c r="AL7" s="90">
        <f>U7*$AL$2</f>
        <v>1404.5476831261158</v>
      </c>
      <c r="AM7" s="91">
        <f>U7*$AM$2</f>
        <v>936.36512208407714</v>
      </c>
      <c r="AN7" s="90">
        <f>U7*$AN$2</f>
        <v>187.27302441681545</v>
      </c>
      <c r="AO7" s="91">
        <f>U7*$AO$2</f>
        <v>2340.9128052101928</v>
      </c>
      <c r="AP7" s="90">
        <f>U7*$AP$2</f>
        <v>7490.9209766726171</v>
      </c>
      <c r="AQ7" s="91">
        <f>U7*$AQ$2</f>
        <v>2809.0953662522315</v>
      </c>
      <c r="AR7" s="90">
        <f>U7*$AR$2</f>
        <v>561.81907325044631</v>
      </c>
      <c r="AS7" s="90">
        <f>SUM(AK7:AR7)</f>
        <v>34458.236492694035</v>
      </c>
      <c r="AT7" s="89">
        <f>$AT$2*U7</f>
        <v>7803.042684033976</v>
      </c>
      <c r="AU7" s="89">
        <f>$AU$2*U7</f>
        <v>2871.5197077245043</v>
      </c>
      <c r="AV7" s="89">
        <f>SUM(AT7:AU7)</f>
        <v>10674.56239175848</v>
      </c>
      <c r="AW7" s="89">
        <f>$AW$2*U7</f>
        <v>121.38066397386186</v>
      </c>
      <c r="AX7" s="89">
        <f>$AX$2*U7</f>
        <v>44.668084342381171</v>
      </c>
      <c r="AY7" s="89">
        <f t="shared" si="25"/>
        <v>166.04874831624304</v>
      </c>
      <c r="AZ7" s="89">
        <f>$AZ$2*U7</f>
        <v>469.89850792857385</v>
      </c>
      <c r="BA7" s="89">
        <f>$BA$2*U7</f>
        <v>37.591880634285907</v>
      </c>
      <c r="BB7" s="89">
        <f>$BB$2*U7</f>
        <v>18.795940317142954</v>
      </c>
      <c r="BC7" s="89">
        <f>$BC$2*U7</f>
        <v>327.72779272942705</v>
      </c>
      <c r="BD7" s="89">
        <f>$BD$2*U7</f>
        <v>120.60382772442918</v>
      </c>
      <c r="BE7" s="89">
        <f>$BE$2*U7</f>
        <v>4026.3700249615313</v>
      </c>
      <c r="BF7" s="89">
        <f>$BF$2*U7</f>
        <v>156.06085368067954</v>
      </c>
      <c r="BG7" s="89">
        <f>SUM(AZ7:BF7)</f>
        <v>5157.0488279760693</v>
      </c>
      <c r="BH7" s="89">
        <f>$BH$2*U7</f>
        <v>10404.056912045302</v>
      </c>
      <c r="BI7" s="89">
        <f>$BI$2*U7</f>
        <v>1300.5071140056627</v>
      </c>
      <c r="BJ7" s="89">
        <f>$BJ$2*U7</f>
        <v>789.40781820143729</v>
      </c>
      <c r="BK7" s="89">
        <f>$BK$2*U7</f>
        <v>312.12170736135909</v>
      </c>
      <c r="BL7" s="89">
        <f>$BL$2*U7</f>
        <v>0</v>
      </c>
      <c r="BM7" s="89">
        <f>$BM$2*U7</f>
        <v>4712.6424269938652</v>
      </c>
      <c r="BN7" s="89">
        <f>SUM(BH7:BM7)</f>
        <v>17518.735978607627</v>
      </c>
      <c r="BO7" s="89">
        <f>$BO$2*U7</f>
        <v>67974.632439352456</v>
      </c>
      <c r="BP7" s="89">
        <f>SUM(BN7,BG7,AY7,AV7,AS7)</f>
        <v>67974.632439352456</v>
      </c>
      <c r="BQ7" s="89">
        <f>SUM(BP7,AJ7,AE7,U7)</f>
        <v>188061.4002505684</v>
      </c>
      <c r="BR7" s="89">
        <f t="shared" si="44"/>
        <v>4320.7748184432312</v>
      </c>
      <c r="BS7" s="92">
        <f>VLOOKUP(B7,'[1]ISS VIGILANCIA'!$A$1:$B$35,2,FALSE)*100</f>
        <v>5</v>
      </c>
      <c r="BT7" s="93">
        <f>BS7+$BX$2+$BZ$2</f>
        <v>8.65</v>
      </c>
      <c r="BU7" s="94">
        <f>((100/((100-BT7)%)-100)*BS7)/BT7</f>
        <v>5.473453749315822</v>
      </c>
      <c r="BV7" s="95">
        <f>((BQ7+BR7+CA7)*BU7)%</f>
        <v>10813.641626458073</v>
      </c>
      <c r="BW7" s="94">
        <f t="shared" si="48"/>
        <v>3.2840722495894927</v>
      </c>
      <c r="BX7" s="96">
        <f>((BQ7+BR7+CA7)*BW7)%</f>
        <v>6488.1849758748422</v>
      </c>
      <c r="BY7" s="94">
        <f>((100/((100-BT7)%)-100)*$BZ$2)/BT7</f>
        <v>0.71154898741105688</v>
      </c>
      <c r="BZ7" s="89">
        <f>((BQ7+BR7+CA7)*BY7)%</f>
        <v>1405.7734114395491</v>
      </c>
      <c r="CA7" s="89">
        <f t="shared" si="51"/>
        <v>5183.0574463772182</v>
      </c>
      <c r="CB7" s="89">
        <f>BR7+BV7+BX7+BZ7+CA7</f>
        <v>28211.432278592914</v>
      </c>
      <c r="CC7" s="97">
        <f>CB7+BQ7</f>
        <v>216272.83252916133</v>
      </c>
      <c r="CD7" s="100"/>
    </row>
    <row r="8" spans="1:82" s="101" customFormat="1" ht="15" customHeight="1">
      <c r="A8" s="83" t="str">
        <f>[1]CCT!D14</f>
        <v>Sindesp - MG</v>
      </c>
      <c r="B8" s="83" t="str">
        <f>[1]CCT!C14</f>
        <v>Betim</v>
      </c>
      <c r="C8" s="87">
        <f>[1]CCT!F14</f>
        <v>0</v>
      </c>
      <c r="D8" s="85">
        <f>[1]CCT!E14</f>
        <v>0</v>
      </c>
      <c r="E8" s="86">
        <f t="shared" si="0"/>
        <v>0</v>
      </c>
      <c r="F8" s="87">
        <f>[1]CCT!H14</f>
        <v>2</v>
      </c>
      <c r="G8" s="85">
        <f>[1]CCT!G14</f>
        <v>1602.86</v>
      </c>
      <c r="H8" s="86">
        <f t="shared" si="1"/>
        <v>3205.72</v>
      </c>
      <c r="I8" s="87">
        <f>[1]CCT!J14</f>
        <v>0</v>
      </c>
      <c r="J8" s="85">
        <f>[1]CCT!I14</f>
        <v>0</v>
      </c>
      <c r="K8" s="86">
        <f t="shared" si="2"/>
        <v>0</v>
      </c>
      <c r="L8" s="88">
        <f t="shared" si="3"/>
        <v>2</v>
      </c>
      <c r="M8" s="89">
        <f t="shared" si="4"/>
        <v>3205.72</v>
      </c>
      <c r="N8" s="90"/>
      <c r="O8" s="89">
        <f t="shared" si="5"/>
        <v>961.71599999999989</v>
      </c>
      <c r="P8" s="89">
        <f t="shared" si="6"/>
        <v>0</v>
      </c>
      <c r="Q8" s="89"/>
      <c r="R8" s="90"/>
      <c r="S8" s="89">
        <f t="shared" si="7"/>
        <v>293.61480909090909</v>
      </c>
      <c r="T8" s="89">
        <f t="shared" si="54"/>
        <v>94.714454545454558</v>
      </c>
      <c r="U8" s="89">
        <f t="shared" si="8"/>
        <v>4555.7652636363637</v>
      </c>
      <c r="V8" s="89">
        <f>VLOOKUP('Resumo Geral'!A8,[1]PARÂMETRO!$B$2:$I$4,2,FALSE)*L8</f>
        <v>225.8</v>
      </c>
      <c r="W8" s="89">
        <f>(((VLOOKUP(A8,[1]PARÂMETRO!$B$2:$I$4,3,FALSE)*20)-(VLOOKUP(A8,[1]PARÂMETRO!$B$2:$I$4,3,FALSE)*20)*10%)*C8+((VLOOKUP(A8,[1]PARÂMETRO!$B$2:$IL$4,3,FALSE)*15.5)-(VLOOKUP(A8,[1]PARÂMETRO!$B$2:$I$4,3,FALSE)*15.5*10%))*F8+((VLOOKUP(A8,[1]PARÂMETRO!$B$2:$I$4,3,FALSE)*15.5)-(VLOOKUP(A8,[1]PARÂMETRO!$B$2:$I$4,3,FALSE)*15.5)*10%)*I8)</f>
        <v>446.12099999999998</v>
      </c>
      <c r="X8" s="89">
        <f>(VLOOKUP(B8,[1]PARÂMETRO!$B$9:$E$42,4,FALSE)*(2*20*C8))-(IF(E8*6%&lt;=(VLOOKUP(B8,[1]PARÂMETRO!$B$9:$E$42,4,FALSE)*(2*20*C8)),E8*6%,VLOOKUP(B8,[1]PARÂMETRO!$B$9:$E$42,4,FALSE)*(2*20*C8)))+(VLOOKUP(B8,[1]PARÂMETRO!$B$9:$E$42,4,FALSE)*(2*15.5*F8))-(IF(H8*6%&lt;=(VLOOKUP(B8,[1]PARÂMETRO!$B$9:$E$42,4,FALSE)*(2*15.5*F8)),H8*6%,VLOOKUP(B8,[1]PARÂMETRO!$B$9:$E$42,4,FALSE)*(2*15.5*F8)))+(VLOOKUP(B8,[1]PARÂMETRO!$B$9:$E$42,4,FALSE)*(2*15.5*I8))-(IF(K8*6%&lt;=(VLOOKUP(B8,[1]PARÂMETRO!$B$9:$E$42,4,FALSE)*(2*15.5*I8)),K8*6%,VLOOKUP(B8,[1]PARÂMETRO!$B$9:$E$42,4,FALSE)*(2*15.5*I8)))</f>
        <v>37.056800000000038</v>
      </c>
      <c r="Y8" s="89">
        <f>VLOOKUP(A8,[1]PARÂMETRO!$B$2:$I$4,4,FALSE)*L8</f>
        <v>182.16</v>
      </c>
      <c r="Z8" s="89">
        <f>VLOOKUP(A8,[1]PARÂMETRO!$B$2:$I$4,5,FALSE)*L8</f>
        <v>34.06</v>
      </c>
      <c r="AA8" s="89">
        <f>VLOOKUP(A8,[1]PARÂMETRO!$B$2:$I$4,6,FALSE)</f>
        <v>0</v>
      </c>
      <c r="AB8" s="89">
        <f>VLOOKUP($A8,[1]PARÂMETRO!$B$2:$I$4,7,FALSE)</f>
        <v>0</v>
      </c>
      <c r="AC8" s="89">
        <f>VLOOKUP($A8,[1]PARÂMETRO!$B$2:$I$4,8,FALSE)</f>
        <v>0</v>
      </c>
      <c r="AD8" s="89"/>
      <c r="AE8" s="89">
        <f t="shared" si="9"/>
        <v>925.19780000000014</v>
      </c>
      <c r="AF8" s="89">
        <f>'Resumo Geral imposto cd'!AF8</f>
        <v>124.74849929588889</v>
      </c>
      <c r="AG8" s="89"/>
      <c r="AH8" s="89">
        <f>'Resumo Geral imposto cd'!AH8</f>
        <v>117.06515348349205</v>
      </c>
      <c r="AI8" s="89"/>
      <c r="AJ8" s="89">
        <f t="shared" si="10"/>
        <v>241.81365277938096</v>
      </c>
      <c r="AK8" s="90">
        <f t="shared" si="11"/>
        <v>911.15305272727278</v>
      </c>
      <c r="AL8" s="90">
        <f t="shared" si="12"/>
        <v>68.336478954545456</v>
      </c>
      <c r="AM8" s="91">
        <f t="shared" si="13"/>
        <v>45.557652636363635</v>
      </c>
      <c r="AN8" s="90">
        <f t="shared" si="14"/>
        <v>9.1115305272727269</v>
      </c>
      <c r="AO8" s="91">
        <f t="shared" si="15"/>
        <v>113.8941315909091</v>
      </c>
      <c r="AP8" s="90">
        <f t="shared" si="16"/>
        <v>364.46122109090908</v>
      </c>
      <c r="AQ8" s="91">
        <f t="shared" si="17"/>
        <v>136.67295790909091</v>
      </c>
      <c r="AR8" s="90">
        <f t="shared" si="18"/>
        <v>27.334591581818181</v>
      </c>
      <c r="AS8" s="90">
        <f t="shared" si="19"/>
        <v>1676.5216170181818</v>
      </c>
      <c r="AT8" s="89">
        <f t="shared" si="20"/>
        <v>379.64710530303029</v>
      </c>
      <c r="AU8" s="89">
        <f t="shared" si="21"/>
        <v>139.7101347515152</v>
      </c>
      <c r="AV8" s="89">
        <f t="shared" si="22"/>
        <v>519.35724005454551</v>
      </c>
      <c r="AW8" s="89">
        <f t="shared" si="23"/>
        <v>5.9056216380471378</v>
      </c>
      <c r="AX8" s="89">
        <f t="shared" si="24"/>
        <v>2.1732687628013472</v>
      </c>
      <c r="AY8" s="89">
        <f t="shared" si="25"/>
        <v>8.0788904008484845</v>
      </c>
      <c r="AZ8" s="89">
        <f t="shared" si="26"/>
        <v>22.862313528838737</v>
      </c>
      <c r="BA8" s="89">
        <f t="shared" si="27"/>
        <v>1.828985082307099</v>
      </c>
      <c r="BB8" s="89">
        <f t="shared" si="28"/>
        <v>0.9144925411535495</v>
      </c>
      <c r="BC8" s="89">
        <f t="shared" si="29"/>
        <v>15.945178422727276</v>
      </c>
      <c r="BD8" s="89">
        <f t="shared" si="30"/>
        <v>5.8678256595636391</v>
      </c>
      <c r="BE8" s="89">
        <f t="shared" si="31"/>
        <v>195.89790633636363</v>
      </c>
      <c r="BF8" s="89">
        <f t="shared" si="32"/>
        <v>7.5929421060606064</v>
      </c>
      <c r="BG8" s="89">
        <f t="shared" si="33"/>
        <v>250.90964367701454</v>
      </c>
      <c r="BH8" s="89">
        <f t="shared" si="34"/>
        <v>506.19614040404036</v>
      </c>
      <c r="BI8" s="89">
        <f t="shared" si="35"/>
        <v>63.274517550505045</v>
      </c>
      <c r="BJ8" s="89">
        <f t="shared" si="36"/>
        <v>38.40763215315657</v>
      </c>
      <c r="BK8" s="89">
        <f t="shared" si="37"/>
        <v>15.185884212121213</v>
      </c>
      <c r="BL8" s="89">
        <f t="shared" si="38"/>
        <v>0</v>
      </c>
      <c r="BM8" s="89">
        <f t="shared" si="39"/>
        <v>229.287616149695</v>
      </c>
      <c r="BN8" s="89">
        <f t="shared" si="40"/>
        <v>852.35179046951816</v>
      </c>
      <c r="BO8" s="89">
        <f t="shared" si="41"/>
        <v>3307.2191816201089</v>
      </c>
      <c r="BP8" s="89">
        <f t="shared" si="42"/>
        <v>3307.2191816201084</v>
      </c>
      <c r="BQ8" s="89">
        <f t="shared" si="43"/>
        <v>9029.9958980358533</v>
      </c>
      <c r="BR8" s="89">
        <f t="shared" si="44"/>
        <v>227.40920097069636</v>
      </c>
      <c r="BS8" s="92">
        <f>VLOOKUP(B8,'[1]ISS VIGILANCIA'!$A$1:$B$35,2,FALSE)*100</f>
        <v>2.5</v>
      </c>
      <c r="BT8" s="93">
        <f t="shared" si="45"/>
        <v>6.15</v>
      </c>
      <c r="BU8" s="94">
        <f t="shared" si="46"/>
        <v>2.6638252530634063</v>
      </c>
      <c r="BV8" s="95">
        <f t="shared" si="47"/>
        <v>253.86781023399905</v>
      </c>
      <c r="BW8" s="94">
        <f t="shared" si="48"/>
        <v>3.1965903036760874</v>
      </c>
      <c r="BX8" s="96">
        <f t="shared" si="49"/>
        <v>304.64137228079881</v>
      </c>
      <c r="BY8" s="94">
        <f t="shared" si="50"/>
        <v>0.69259456579648571</v>
      </c>
      <c r="BZ8" s="89">
        <f t="shared" si="55"/>
        <v>66.005630660839756</v>
      </c>
      <c r="CA8" s="89">
        <f t="shared" si="51"/>
        <v>272.79249717774832</v>
      </c>
      <c r="CB8" s="89">
        <f t="shared" si="52"/>
        <v>1124.7165113240824</v>
      </c>
      <c r="CC8" s="97">
        <f t="shared" si="53"/>
        <v>10154.712409359936</v>
      </c>
      <c r="CD8" s="100"/>
    </row>
    <row r="9" spans="1:82" s="101" customFormat="1" ht="15" customHeight="1">
      <c r="A9" s="83" t="str">
        <f>[1]CCT!D15</f>
        <v>Sindesp - MG</v>
      </c>
      <c r="B9" s="83" t="str">
        <f>[1]CCT!C15</f>
        <v>Caeté</v>
      </c>
      <c r="C9" s="87">
        <f>[1]CCT!F15</f>
        <v>1</v>
      </c>
      <c r="D9" s="85">
        <f>[1]CCT!E15</f>
        <v>1602.86</v>
      </c>
      <c r="E9" s="86">
        <f>C9*D9</f>
        <v>1602.86</v>
      </c>
      <c r="F9" s="87">
        <f>[1]CCT!H15</f>
        <v>0</v>
      </c>
      <c r="G9" s="85">
        <f>[1]CCT!G15</f>
        <v>0</v>
      </c>
      <c r="H9" s="86">
        <f>F9*G9</f>
        <v>0</v>
      </c>
      <c r="I9" s="87">
        <f>[1]CCT!J15</f>
        <v>0</v>
      </c>
      <c r="J9" s="85">
        <f>[1]CCT!I15</f>
        <v>0</v>
      </c>
      <c r="K9" s="86">
        <f>I9*J9</f>
        <v>0</v>
      </c>
      <c r="L9" s="88">
        <f>I9+F9+C9</f>
        <v>1</v>
      </c>
      <c r="M9" s="89">
        <f>K9+H9+E9</f>
        <v>1602.86</v>
      </c>
      <c r="N9" s="90"/>
      <c r="O9" s="89">
        <f>D9*C9*$O$2+G9*F9*$O$2+J9*I9*$O$2</f>
        <v>480.85799999999995</v>
      </c>
      <c r="P9" s="89">
        <f>((J9+J9*$O$2)/220*$P$2*7*15.5)*I9</f>
        <v>0</v>
      </c>
      <c r="Q9" s="89"/>
      <c r="R9" s="90"/>
      <c r="S9" s="89">
        <f t="shared" si="7"/>
        <v>189.42890909090909</v>
      </c>
      <c r="T9" s="89">
        <f t="shared" si="54"/>
        <v>13.891453333333336</v>
      </c>
      <c r="U9" s="89">
        <f t="shared" si="8"/>
        <v>2287.0383624242422</v>
      </c>
      <c r="V9" s="89">
        <f>VLOOKUP('Resumo Geral'!A9,[1]PARÂMETRO!$B$2:$I$4,2,FALSE)*L9</f>
        <v>112.9</v>
      </c>
      <c r="W9" s="89">
        <f>(((VLOOKUP(A9,[1]PARÂMETRO!$B$2:$I$4,3,FALSE)*20)-(VLOOKUP(A9,[1]PARÂMETRO!$B$2:$I$4,3,FALSE)*20)*10%)*C9+((VLOOKUP(A9,[1]PARÂMETRO!$B$2:$IL$4,3,FALSE)*15.5)-(VLOOKUP(A9,[1]PARÂMETRO!$B$2:$I$4,3,FALSE)*15.5*10%))*F9+((VLOOKUP(A9,[1]PARÂMETRO!$B$2:$I$4,3,FALSE)*15.5)-(VLOOKUP(A9,[1]PARÂMETRO!$B$2:$I$4,3,FALSE)*15.5)*10%)*I9)</f>
        <v>287.82</v>
      </c>
      <c r="X9" s="89">
        <f>(VLOOKUP(B9,[1]PARÂMETRO!$B$9:$E$42,4,FALSE)*(2*20*C9))-(IF(E9*6%&lt;=(VLOOKUP(B9,[1]PARÂMETRO!$B$9:$E$42,4,FALSE)*(2*20*C9)),E9*6%,VLOOKUP(B9,[1]PARÂMETRO!$B$9:$E$42,4,FALSE)*(2*20*C9)))+(VLOOKUP(B9,[1]PARÂMETRO!$B$9:$E$42,4,FALSE)*(2*15.5*F9))-(IF(H9*6%&lt;=(VLOOKUP(B9,[1]PARÂMETRO!$B$9:$E$42,4,FALSE)*(2*15.5*F9)),H9*6%,VLOOKUP(B9,[1]PARÂMETRO!$B$9:$E$42,4,FALSE)*(2*15.5*F9)))+(VLOOKUP(B9,[1]PARÂMETRO!$B$9:$E$42,4,FALSE)*(2*15.5*I9))-(IF(K9*6%&lt;=(VLOOKUP(B9,[1]PARÂMETRO!$B$9:$E$42,4,FALSE)*(2*15.5*I9)),K9*6%,VLOOKUP(B9,[1]PARÂMETRO!$B$9:$E$42,4,FALSE)*(2*15.5*I9)))</f>
        <v>51.828400000000016</v>
      </c>
      <c r="Y9" s="89">
        <f>VLOOKUP(A9,[1]PARÂMETRO!$B$2:$I$4,4,FALSE)*L9</f>
        <v>91.08</v>
      </c>
      <c r="Z9" s="89">
        <f>VLOOKUP(A9,[1]PARÂMETRO!$B$2:$I$4,5,FALSE)*L9</f>
        <v>17.03</v>
      </c>
      <c r="AA9" s="89">
        <f>VLOOKUP(A9,[1]PARÂMETRO!$B$2:$I$4,6,FALSE)</f>
        <v>0</v>
      </c>
      <c r="AB9" s="89">
        <f>VLOOKUP($A9,[1]PARÂMETRO!$B$2:$I$4,7,FALSE)</f>
        <v>0</v>
      </c>
      <c r="AC9" s="89">
        <f>VLOOKUP($A9,[1]PARÂMETRO!$B$2:$I$4,8,FALSE)</f>
        <v>0</v>
      </c>
      <c r="AD9" s="89"/>
      <c r="AE9" s="89">
        <f>SUM(V9:AD9)</f>
        <v>560.65840000000003</v>
      </c>
      <c r="AF9" s="89">
        <f>'Resumo Geral imposto cd'!AF9</f>
        <v>62.374249647944445</v>
      </c>
      <c r="AG9" s="89"/>
      <c r="AH9" s="89">
        <f>'Resumo Geral imposto cd'!AH9</f>
        <v>58.532576741746027</v>
      </c>
      <c r="AI9" s="89"/>
      <c r="AJ9" s="89">
        <f>SUM(AF9:AI9)</f>
        <v>120.90682638969048</v>
      </c>
      <c r="AK9" s="90">
        <f t="shared" si="11"/>
        <v>457.40767248484849</v>
      </c>
      <c r="AL9" s="90">
        <f>U9*$AL$2</f>
        <v>34.305575436363632</v>
      </c>
      <c r="AM9" s="91">
        <f>U9*$AM$2</f>
        <v>22.870383624242422</v>
      </c>
      <c r="AN9" s="90">
        <f>U9*$AN$2</f>
        <v>4.5740767248484842</v>
      </c>
      <c r="AO9" s="91">
        <f>U9*$AO$2</f>
        <v>57.175959060606061</v>
      </c>
      <c r="AP9" s="90">
        <f>U9*$AP$2</f>
        <v>182.96306899393937</v>
      </c>
      <c r="AQ9" s="91">
        <f>U9*$AQ$2</f>
        <v>68.611150872727265</v>
      </c>
      <c r="AR9" s="90">
        <f>U9*$AR$2</f>
        <v>13.722230174545453</v>
      </c>
      <c r="AS9" s="90">
        <f>SUM(AK9:AR9)</f>
        <v>841.63011737212116</v>
      </c>
      <c r="AT9" s="89">
        <f>$AT$2*U9</f>
        <v>190.58653020202019</v>
      </c>
      <c r="AU9" s="89">
        <f t="shared" si="21"/>
        <v>70.135843114343444</v>
      </c>
      <c r="AV9" s="89">
        <f t="shared" si="22"/>
        <v>260.72237331636364</v>
      </c>
      <c r="AW9" s="89">
        <f t="shared" si="23"/>
        <v>2.9646793586980915</v>
      </c>
      <c r="AX9" s="89">
        <f t="shared" si="24"/>
        <v>1.0910020040008981</v>
      </c>
      <c r="AY9" s="89">
        <f t="shared" si="25"/>
        <v>4.0556813626989898</v>
      </c>
      <c r="AZ9" s="89">
        <f t="shared" si="26"/>
        <v>11.477103201864711</v>
      </c>
      <c r="BA9" s="89">
        <f t="shared" si="27"/>
        <v>0.91816825614917696</v>
      </c>
      <c r="BB9" s="89">
        <f t="shared" si="28"/>
        <v>0.45908412807458848</v>
      </c>
      <c r="BC9" s="89">
        <f t="shared" si="29"/>
        <v>8.0046342684848497</v>
      </c>
      <c r="BD9" s="89">
        <f t="shared" si="30"/>
        <v>2.9457054108024252</v>
      </c>
      <c r="BE9" s="89">
        <f t="shared" si="31"/>
        <v>98.342649584242409</v>
      </c>
      <c r="BF9" s="89">
        <f t="shared" si="32"/>
        <v>3.8117306040404038</v>
      </c>
      <c r="BG9" s="89">
        <f>SUM(AZ9:BF9)</f>
        <v>125.95907545365856</v>
      </c>
      <c r="BH9" s="89">
        <f t="shared" si="34"/>
        <v>254.11537360269358</v>
      </c>
      <c r="BI9" s="89">
        <f t="shared" si="35"/>
        <v>31.764421700336698</v>
      </c>
      <c r="BJ9" s="89">
        <f t="shared" si="36"/>
        <v>19.281003972104376</v>
      </c>
      <c r="BK9" s="89">
        <f t="shared" si="37"/>
        <v>7.6234612080808075</v>
      </c>
      <c r="BL9" s="89">
        <f t="shared" si="38"/>
        <v>0</v>
      </c>
      <c r="BM9" s="89">
        <f t="shared" si="39"/>
        <v>115.10460785782331</v>
      </c>
      <c r="BN9" s="89">
        <f>SUM(BH9:BM9)</f>
        <v>427.8888683410388</v>
      </c>
      <c r="BO9" s="89">
        <f t="shared" si="41"/>
        <v>1660.2561158458811</v>
      </c>
      <c r="BP9" s="89">
        <f t="shared" si="42"/>
        <v>1660.2561158458811</v>
      </c>
      <c r="BQ9" s="89">
        <f t="shared" si="43"/>
        <v>4628.8597046598134</v>
      </c>
      <c r="BR9" s="89">
        <f t="shared" si="44"/>
        <v>113.70460048534818</v>
      </c>
      <c r="BS9" s="92">
        <f>VLOOKUP(B9,'[1]ISS VIGILANCIA'!$A$1:$B$35,2,FALSE)*100</f>
        <v>2</v>
      </c>
      <c r="BT9" s="93">
        <f>BS9+$BX$2+$BZ$2</f>
        <v>5.65</v>
      </c>
      <c r="BU9" s="94">
        <f>((100/((100-BT9)%)-100)*BS9)/BT9</f>
        <v>2.1197668256491848</v>
      </c>
      <c r="BV9" s="95">
        <f>((BQ9+BR9+CA9)*BU9)%</f>
        <v>103.42258725456387</v>
      </c>
      <c r="BW9" s="94">
        <f t="shared" si="48"/>
        <v>3.1796502384737768</v>
      </c>
      <c r="BX9" s="96">
        <f>((BQ9+BR9+CA9)*BW9)%</f>
        <v>155.13388088184576</v>
      </c>
      <c r="BY9" s="94">
        <f>((100/((100-BT9)%)-100)*$BZ$2)/BT9</f>
        <v>0.68892421833598505</v>
      </c>
      <c r="BZ9" s="89">
        <f>((BQ9+BR9+CA9)*BY9)%</f>
        <v>33.612340857733251</v>
      </c>
      <c r="CA9" s="89">
        <f t="shared" si="51"/>
        <v>136.39624858887416</v>
      </c>
      <c r="CB9" s="89">
        <f>BR9+BV9+BX9+BZ9+CA9</f>
        <v>542.26965806836517</v>
      </c>
      <c r="CC9" s="97">
        <f>CB9+BQ9</f>
        <v>5171.1293627281784</v>
      </c>
      <c r="CD9" s="100"/>
    </row>
    <row r="10" spans="1:82" s="101" customFormat="1" ht="15" customHeight="1">
      <c r="A10" s="83" t="str">
        <f>[1]CCT!D16</f>
        <v>Sindesp - MG</v>
      </c>
      <c r="B10" s="83" t="str">
        <f>[1]CCT!C16</f>
        <v>Campo Belo</v>
      </c>
      <c r="C10" s="87">
        <f>[1]CCT!F16</f>
        <v>1</v>
      </c>
      <c r="D10" s="85">
        <f>[1]CCT!E16</f>
        <v>1602.86</v>
      </c>
      <c r="E10" s="86">
        <f t="shared" si="0"/>
        <v>1602.86</v>
      </c>
      <c r="F10" s="87">
        <f>[1]CCT!H16</f>
        <v>0</v>
      </c>
      <c r="G10" s="85">
        <f>[1]CCT!G16</f>
        <v>0</v>
      </c>
      <c r="H10" s="86">
        <f t="shared" si="1"/>
        <v>0</v>
      </c>
      <c r="I10" s="87">
        <f>[1]CCT!J16</f>
        <v>0</v>
      </c>
      <c r="J10" s="85">
        <f>[1]CCT!I16</f>
        <v>0</v>
      </c>
      <c r="K10" s="86">
        <f t="shared" si="2"/>
        <v>0</v>
      </c>
      <c r="L10" s="88">
        <f t="shared" si="3"/>
        <v>1</v>
      </c>
      <c r="M10" s="89">
        <f t="shared" si="4"/>
        <v>1602.86</v>
      </c>
      <c r="N10" s="90"/>
      <c r="O10" s="89">
        <f t="shared" si="5"/>
        <v>480.85799999999995</v>
      </c>
      <c r="P10" s="89">
        <f t="shared" si="6"/>
        <v>0</v>
      </c>
      <c r="Q10" s="89"/>
      <c r="R10" s="90"/>
      <c r="S10" s="89">
        <f t="shared" si="7"/>
        <v>189.42890909090909</v>
      </c>
      <c r="T10" s="89">
        <f t="shared" si="54"/>
        <v>13.891453333333336</v>
      </c>
      <c r="U10" s="89">
        <f t="shared" si="8"/>
        <v>2287.0383624242422</v>
      </c>
      <c r="V10" s="89">
        <f>VLOOKUP('Resumo Geral'!A10,[1]PARÂMETRO!$B$2:$I$4,2,FALSE)*L10</f>
        <v>112.9</v>
      </c>
      <c r="W10" s="89">
        <f>(((VLOOKUP(A10,[1]PARÂMETRO!$B$2:$I$4,3,FALSE)*20)-(VLOOKUP(A10,[1]PARÂMETRO!$B$2:$I$4,3,FALSE)*20)*10%)*C10+((VLOOKUP(A10,[1]PARÂMETRO!$B$2:$IL$4,3,FALSE)*15.5)-(VLOOKUP(A10,[1]PARÂMETRO!$B$2:$I$4,3,FALSE)*15.5*10%))*F10+((VLOOKUP(A10,[1]PARÂMETRO!$B$2:$I$4,3,FALSE)*15.5)-(VLOOKUP(A10,[1]PARÂMETRO!$B$2:$I$4,3,FALSE)*15.5)*10%)*I10)</f>
        <v>287.82</v>
      </c>
      <c r="X10" s="89">
        <f>(VLOOKUP(B10,[1]PARÂMETRO!$B$9:$E$42,4,FALSE)*(2*20*C10))-(IF(E10*6%&lt;=(VLOOKUP(B10,[1]PARÂMETRO!$B$9:$E$42,4,FALSE)*(2*20*C10)),E10*6%,VLOOKUP(B10,[1]PARÂMETRO!$B$9:$E$42,4,FALSE)*(2*20*C10)))+(VLOOKUP(B10,[1]PARÂMETRO!$B$9:$E$42,4,FALSE)*(2*15.5*F10))-(IF(H10*6%&lt;=(VLOOKUP(B10,[1]PARÂMETRO!$B$9:$E$42,4,FALSE)*(2*15.5*F10)),H10*6%,VLOOKUP(B10,[1]PARÂMETRO!$B$9:$E$42,4,FALSE)*(2*15.5*F10)))+(VLOOKUP(B10,[1]PARÂMETRO!$B$9:$E$42,4,FALSE)*(2*15.5*I10))-(IF(K10*6%&lt;=(VLOOKUP(B10,[1]PARÂMETRO!$B$9:$E$42,4,FALSE)*(2*15.5*I10)),K10*6%,VLOOKUP(B10,[1]PARÂMETRO!$B$9:$E$42,4,FALSE)*(2*15.5*I10)))</f>
        <v>51.828400000000016</v>
      </c>
      <c r="Y10" s="89">
        <f>VLOOKUP(A10,[1]PARÂMETRO!$B$2:$I$4,4,FALSE)*L10</f>
        <v>91.08</v>
      </c>
      <c r="Z10" s="89">
        <f>VLOOKUP(A10,[1]PARÂMETRO!$B$2:$I$4,5,FALSE)*L10</f>
        <v>17.03</v>
      </c>
      <c r="AA10" s="89">
        <f>VLOOKUP(A10,[1]PARÂMETRO!$B$2:$I$4,6,FALSE)</f>
        <v>0</v>
      </c>
      <c r="AB10" s="89">
        <f>VLOOKUP($A10,[1]PARÂMETRO!$B$2:$I$4,7,FALSE)</f>
        <v>0</v>
      </c>
      <c r="AC10" s="89">
        <f>VLOOKUP($A10,[1]PARÂMETRO!$B$2:$I$4,8,FALSE)</f>
        <v>0</v>
      </c>
      <c r="AD10" s="89"/>
      <c r="AE10" s="89">
        <f t="shared" si="9"/>
        <v>560.65840000000003</v>
      </c>
      <c r="AF10" s="89">
        <f>'Resumo Geral imposto cd'!AF10</f>
        <v>62.374249647944445</v>
      </c>
      <c r="AG10" s="89"/>
      <c r="AH10" s="89">
        <f>'Resumo Geral imposto cd'!AH10</f>
        <v>58.532576741746027</v>
      </c>
      <c r="AI10" s="89"/>
      <c r="AJ10" s="89">
        <f t="shared" si="10"/>
        <v>120.90682638969048</v>
      </c>
      <c r="AK10" s="90">
        <f t="shared" si="11"/>
        <v>457.40767248484849</v>
      </c>
      <c r="AL10" s="90">
        <f t="shared" si="12"/>
        <v>34.305575436363632</v>
      </c>
      <c r="AM10" s="91">
        <f t="shared" si="13"/>
        <v>22.870383624242422</v>
      </c>
      <c r="AN10" s="90">
        <f t="shared" si="14"/>
        <v>4.5740767248484842</v>
      </c>
      <c r="AO10" s="91">
        <f t="shared" si="15"/>
        <v>57.175959060606061</v>
      </c>
      <c r="AP10" s="90">
        <f t="shared" si="16"/>
        <v>182.96306899393937</v>
      </c>
      <c r="AQ10" s="91">
        <f t="shared" si="17"/>
        <v>68.611150872727265</v>
      </c>
      <c r="AR10" s="90">
        <f t="shared" si="18"/>
        <v>13.722230174545453</v>
      </c>
      <c r="AS10" s="90">
        <f t="shared" si="19"/>
        <v>841.63011737212116</v>
      </c>
      <c r="AT10" s="89">
        <f t="shared" si="20"/>
        <v>190.58653020202019</v>
      </c>
      <c r="AU10" s="89">
        <f t="shared" si="21"/>
        <v>70.135843114343444</v>
      </c>
      <c r="AV10" s="89">
        <f t="shared" si="22"/>
        <v>260.72237331636364</v>
      </c>
      <c r="AW10" s="89">
        <f t="shared" si="23"/>
        <v>2.9646793586980915</v>
      </c>
      <c r="AX10" s="89">
        <f t="shared" si="24"/>
        <v>1.0910020040008981</v>
      </c>
      <c r="AY10" s="89">
        <f t="shared" si="25"/>
        <v>4.0556813626989898</v>
      </c>
      <c r="AZ10" s="89">
        <f t="shared" si="26"/>
        <v>11.477103201864711</v>
      </c>
      <c r="BA10" s="89">
        <f t="shared" si="27"/>
        <v>0.91816825614917696</v>
      </c>
      <c r="BB10" s="89">
        <f t="shared" si="28"/>
        <v>0.45908412807458848</v>
      </c>
      <c r="BC10" s="89">
        <f t="shared" si="29"/>
        <v>8.0046342684848497</v>
      </c>
      <c r="BD10" s="89">
        <f t="shared" si="30"/>
        <v>2.9457054108024252</v>
      </c>
      <c r="BE10" s="89">
        <f t="shared" si="31"/>
        <v>98.342649584242409</v>
      </c>
      <c r="BF10" s="89">
        <f t="shared" si="32"/>
        <v>3.8117306040404038</v>
      </c>
      <c r="BG10" s="89">
        <f t="shared" si="33"/>
        <v>125.95907545365856</v>
      </c>
      <c r="BH10" s="89">
        <f t="shared" si="34"/>
        <v>254.11537360269358</v>
      </c>
      <c r="BI10" s="89">
        <f t="shared" si="35"/>
        <v>31.764421700336698</v>
      </c>
      <c r="BJ10" s="89">
        <f t="shared" si="36"/>
        <v>19.281003972104376</v>
      </c>
      <c r="BK10" s="89">
        <f t="shared" si="37"/>
        <v>7.6234612080808075</v>
      </c>
      <c r="BL10" s="89">
        <f t="shared" si="38"/>
        <v>0</v>
      </c>
      <c r="BM10" s="89">
        <f t="shared" si="39"/>
        <v>115.10460785782331</v>
      </c>
      <c r="BN10" s="89">
        <f t="shared" si="40"/>
        <v>427.8888683410388</v>
      </c>
      <c r="BO10" s="89">
        <f t="shared" si="41"/>
        <v>1660.2561158458811</v>
      </c>
      <c r="BP10" s="89">
        <f t="shared" si="42"/>
        <v>1660.2561158458811</v>
      </c>
      <c r="BQ10" s="89">
        <f t="shared" si="43"/>
        <v>4628.8597046598134</v>
      </c>
      <c r="BR10" s="89">
        <f t="shared" si="44"/>
        <v>113.70460048534818</v>
      </c>
      <c r="BS10" s="92">
        <f>VLOOKUP(B10,'[1]ISS VIGILANCIA'!$A$1:$B$35,2,FALSE)*100</f>
        <v>3</v>
      </c>
      <c r="BT10" s="93">
        <f t="shared" si="45"/>
        <v>6.65</v>
      </c>
      <c r="BU10" s="94">
        <f t="shared" si="46"/>
        <v>3.2137118371719318</v>
      </c>
      <c r="BV10" s="95">
        <f t="shared" si="47"/>
        <v>156.79573284629996</v>
      </c>
      <c r="BW10" s="94">
        <f t="shared" si="48"/>
        <v>3.2137118371719318</v>
      </c>
      <c r="BX10" s="96">
        <f t="shared" si="49"/>
        <v>156.79573284629996</v>
      </c>
      <c r="BY10" s="94">
        <f t="shared" si="50"/>
        <v>0.69630423138725195</v>
      </c>
      <c r="BZ10" s="89">
        <f t="shared" si="55"/>
        <v>33.97240878336499</v>
      </c>
      <c r="CA10" s="89">
        <f t="shared" si="51"/>
        <v>136.39624858887416</v>
      </c>
      <c r="CB10" s="89">
        <f t="shared" si="52"/>
        <v>597.6647235501872</v>
      </c>
      <c r="CC10" s="97">
        <f t="shared" si="53"/>
        <v>5226.5244282100002</v>
      </c>
      <c r="CD10" s="100"/>
    </row>
    <row r="11" spans="1:82" s="101" customFormat="1" ht="15" customHeight="1">
      <c r="A11" s="83" t="str">
        <f>[1]CCT!D17</f>
        <v>Sindesp - MG</v>
      </c>
      <c r="B11" s="83" t="str">
        <f>[1]CCT!C17</f>
        <v>Conselheiro Lafaiete</v>
      </c>
      <c r="C11" s="87">
        <f>[1]CCT!F17</f>
        <v>0</v>
      </c>
      <c r="D11" s="85">
        <f>[1]CCT!E17</f>
        <v>0</v>
      </c>
      <c r="E11" s="86">
        <f t="shared" si="0"/>
        <v>0</v>
      </c>
      <c r="F11" s="87">
        <f>[1]CCT!H17</f>
        <v>2</v>
      </c>
      <c r="G11" s="85">
        <f>[1]CCT!G17</f>
        <v>1602.86</v>
      </c>
      <c r="H11" s="86">
        <f t="shared" si="1"/>
        <v>3205.72</v>
      </c>
      <c r="I11" s="87">
        <f>[1]CCT!J17</f>
        <v>0</v>
      </c>
      <c r="J11" s="85">
        <f>[1]CCT!I17</f>
        <v>0</v>
      </c>
      <c r="K11" s="86">
        <f t="shared" si="2"/>
        <v>0</v>
      </c>
      <c r="L11" s="88">
        <f t="shared" si="3"/>
        <v>2</v>
      </c>
      <c r="M11" s="89">
        <f t="shared" si="4"/>
        <v>3205.72</v>
      </c>
      <c r="N11" s="90"/>
      <c r="O11" s="89">
        <f t="shared" si="5"/>
        <v>961.71599999999989</v>
      </c>
      <c r="P11" s="89">
        <f t="shared" si="6"/>
        <v>0</v>
      </c>
      <c r="Q11" s="89"/>
      <c r="R11" s="90"/>
      <c r="S11" s="89">
        <f t="shared" si="7"/>
        <v>293.61480909090909</v>
      </c>
      <c r="T11" s="89">
        <f t="shared" si="54"/>
        <v>94.714454545454558</v>
      </c>
      <c r="U11" s="89">
        <f t="shared" si="8"/>
        <v>4555.7652636363637</v>
      </c>
      <c r="V11" s="89">
        <f>VLOOKUP('Resumo Geral'!A11,[1]PARÂMETRO!$B$2:$I$4,2,FALSE)*L11</f>
        <v>225.8</v>
      </c>
      <c r="W11" s="89">
        <f>(((VLOOKUP(A11,[1]PARÂMETRO!$B$2:$I$4,3,FALSE)*20)-(VLOOKUP(A11,[1]PARÂMETRO!$B$2:$I$4,3,FALSE)*20)*10%)*C11+((VLOOKUP(A11,[1]PARÂMETRO!$B$2:$IL$4,3,FALSE)*15.5)-(VLOOKUP(A11,[1]PARÂMETRO!$B$2:$I$4,3,FALSE)*15.5*10%))*F11+((VLOOKUP(A11,[1]PARÂMETRO!$B$2:$I$4,3,FALSE)*15.5)-(VLOOKUP(A11,[1]PARÂMETRO!$B$2:$I$4,3,FALSE)*15.5)*10%)*I11)</f>
        <v>446.12099999999998</v>
      </c>
      <c r="X11" s="89">
        <f>(VLOOKUP(B11,[1]PARÂMETRO!$B$9:$E$42,4,FALSE)*(2*20*C11))-(IF(E11*6%&lt;=(VLOOKUP(B11,[1]PARÂMETRO!$B$9:$E$42,4,FALSE)*(2*20*C11)),E11*6%,VLOOKUP(B11,[1]PARÂMETRO!$B$9:$E$42,4,FALSE)*(2*20*C11)))+(VLOOKUP(B11,[1]PARÂMETRO!$B$9:$E$42,4,FALSE)*(2*15.5*F11))-(IF(H11*6%&lt;=(VLOOKUP(B11,[1]PARÂMETRO!$B$9:$E$42,4,FALSE)*(2*15.5*F11)),H11*6%,VLOOKUP(B11,[1]PARÂMETRO!$B$9:$E$42,4,FALSE)*(2*15.5*F11)))+(VLOOKUP(B11,[1]PARÂMETRO!$B$9:$E$42,4,FALSE)*(2*15.5*I11))-(IF(K11*6%&lt;=(VLOOKUP(B11,[1]PARÂMETRO!$B$9:$E$42,4,FALSE)*(2*15.5*I11)),K11*6%,VLOOKUP(B11,[1]PARÂMETRO!$B$9:$E$42,4,FALSE)*(2*15.5*I11)))</f>
        <v>37.056800000000038</v>
      </c>
      <c r="Y11" s="89">
        <f>VLOOKUP(A11,[1]PARÂMETRO!$B$2:$I$4,4,FALSE)*L11</f>
        <v>182.16</v>
      </c>
      <c r="Z11" s="89">
        <f>VLOOKUP(A11,[1]PARÂMETRO!$B$2:$I$4,5,FALSE)*L11</f>
        <v>34.06</v>
      </c>
      <c r="AA11" s="89">
        <f>VLOOKUP(A11,[1]PARÂMETRO!$B$2:$I$4,6,FALSE)</f>
        <v>0</v>
      </c>
      <c r="AB11" s="89">
        <f>VLOOKUP($A11,[1]PARÂMETRO!$B$2:$I$4,7,FALSE)</f>
        <v>0</v>
      </c>
      <c r="AC11" s="89">
        <f>VLOOKUP($A11,[1]PARÂMETRO!$B$2:$I$4,8,FALSE)</f>
        <v>0</v>
      </c>
      <c r="AD11" s="89"/>
      <c r="AE11" s="89">
        <f t="shared" si="9"/>
        <v>925.19780000000014</v>
      </c>
      <c r="AF11" s="89">
        <f>'Resumo Geral imposto cd'!AF11</f>
        <v>124.74849929588889</v>
      </c>
      <c r="AG11" s="89"/>
      <c r="AH11" s="89">
        <f>'Resumo Geral imposto cd'!AH11</f>
        <v>117.06515348349205</v>
      </c>
      <c r="AI11" s="89"/>
      <c r="AJ11" s="89">
        <f t="shared" si="10"/>
        <v>241.81365277938096</v>
      </c>
      <c r="AK11" s="90">
        <f t="shared" si="11"/>
        <v>911.15305272727278</v>
      </c>
      <c r="AL11" s="90">
        <f t="shared" si="12"/>
        <v>68.336478954545456</v>
      </c>
      <c r="AM11" s="91">
        <f t="shared" si="13"/>
        <v>45.557652636363635</v>
      </c>
      <c r="AN11" s="90">
        <f t="shared" si="14"/>
        <v>9.1115305272727269</v>
      </c>
      <c r="AO11" s="91">
        <f t="shared" si="15"/>
        <v>113.8941315909091</v>
      </c>
      <c r="AP11" s="90">
        <f t="shared" si="16"/>
        <v>364.46122109090908</v>
      </c>
      <c r="AQ11" s="91">
        <f t="shared" si="17"/>
        <v>136.67295790909091</v>
      </c>
      <c r="AR11" s="90">
        <f t="shared" si="18"/>
        <v>27.334591581818181</v>
      </c>
      <c r="AS11" s="90">
        <f t="shared" si="19"/>
        <v>1676.5216170181818</v>
      </c>
      <c r="AT11" s="89">
        <f t="shared" si="20"/>
        <v>379.64710530303029</v>
      </c>
      <c r="AU11" s="89">
        <f t="shared" si="21"/>
        <v>139.7101347515152</v>
      </c>
      <c r="AV11" s="89">
        <f t="shared" si="22"/>
        <v>519.35724005454551</v>
      </c>
      <c r="AW11" s="89">
        <f t="shared" si="23"/>
        <v>5.9056216380471378</v>
      </c>
      <c r="AX11" s="89">
        <f t="shared" si="24"/>
        <v>2.1732687628013472</v>
      </c>
      <c r="AY11" s="89">
        <f t="shared" si="25"/>
        <v>8.0788904008484845</v>
      </c>
      <c r="AZ11" s="89">
        <f t="shared" si="26"/>
        <v>22.862313528838737</v>
      </c>
      <c r="BA11" s="89">
        <f t="shared" si="27"/>
        <v>1.828985082307099</v>
      </c>
      <c r="BB11" s="89">
        <f t="shared" si="28"/>
        <v>0.9144925411535495</v>
      </c>
      <c r="BC11" s="89">
        <f t="shared" si="29"/>
        <v>15.945178422727276</v>
      </c>
      <c r="BD11" s="89">
        <f t="shared" si="30"/>
        <v>5.8678256595636391</v>
      </c>
      <c r="BE11" s="89">
        <f t="shared" si="31"/>
        <v>195.89790633636363</v>
      </c>
      <c r="BF11" s="89">
        <f t="shared" si="32"/>
        <v>7.5929421060606064</v>
      </c>
      <c r="BG11" s="89">
        <f t="shared" si="33"/>
        <v>250.90964367701454</v>
      </c>
      <c r="BH11" s="89">
        <f t="shared" si="34"/>
        <v>506.19614040404036</v>
      </c>
      <c r="BI11" s="89">
        <f t="shared" si="35"/>
        <v>63.274517550505045</v>
      </c>
      <c r="BJ11" s="89">
        <f t="shared" si="36"/>
        <v>38.40763215315657</v>
      </c>
      <c r="BK11" s="89">
        <f t="shared" si="37"/>
        <v>15.185884212121213</v>
      </c>
      <c r="BL11" s="89">
        <f t="shared" si="38"/>
        <v>0</v>
      </c>
      <c r="BM11" s="89">
        <f t="shared" si="39"/>
        <v>229.287616149695</v>
      </c>
      <c r="BN11" s="89">
        <f t="shared" si="40"/>
        <v>852.35179046951816</v>
      </c>
      <c r="BO11" s="89">
        <f t="shared" si="41"/>
        <v>3307.2191816201089</v>
      </c>
      <c r="BP11" s="89">
        <f t="shared" si="42"/>
        <v>3307.2191816201084</v>
      </c>
      <c r="BQ11" s="89">
        <f t="shared" si="43"/>
        <v>9029.9958980358533</v>
      </c>
      <c r="BR11" s="89">
        <f t="shared" si="44"/>
        <v>227.40920097069636</v>
      </c>
      <c r="BS11" s="92">
        <f>VLOOKUP(B11,'[1]ISS VIGILANCIA'!$A$1:$B$35,2,FALSE)*100</f>
        <v>3</v>
      </c>
      <c r="BT11" s="93">
        <f t="shared" si="45"/>
        <v>6.65</v>
      </c>
      <c r="BU11" s="94">
        <f t="shared" si="46"/>
        <v>3.2137118371719318</v>
      </c>
      <c r="BV11" s="95">
        <f t="shared" si="47"/>
        <v>306.2730882544497</v>
      </c>
      <c r="BW11" s="94">
        <f t="shared" si="48"/>
        <v>3.2137118371719318</v>
      </c>
      <c r="BX11" s="96">
        <f t="shared" si="49"/>
        <v>306.2730882544497</v>
      </c>
      <c r="BY11" s="94">
        <f t="shared" si="50"/>
        <v>0.69630423138725195</v>
      </c>
      <c r="BZ11" s="89">
        <f t="shared" si="55"/>
        <v>66.359169121797436</v>
      </c>
      <c r="CA11" s="89">
        <f t="shared" si="51"/>
        <v>272.79249717774832</v>
      </c>
      <c r="CB11" s="89">
        <f t="shared" si="52"/>
        <v>1179.1070437791416</v>
      </c>
      <c r="CC11" s="97">
        <f>CB11+BQ11</f>
        <v>10209.102941814996</v>
      </c>
      <c r="CD11" s="100"/>
    </row>
    <row r="12" spans="1:82" s="101" customFormat="1" ht="15" customHeight="1">
      <c r="A12" s="99" t="str">
        <f>[1]CCT!D18</f>
        <v>Sindesp - MG</v>
      </c>
      <c r="B12" s="99" t="str">
        <f>[1]CCT!C18</f>
        <v>Contagem</v>
      </c>
      <c r="C12" s="87">
        <f>[1]CCT!F18</f>
        <v>0</v>
      </c>
      <c r="D12" s="85">
        <f>[1]CCT!E18</f>
        <v>0</v>
      </c>
      <c r="E12" s="86">
        <f t="shared" si="0"/>
        <v>0</v>
      </c>
      <c r="F12" s="87">
        <f>[1]CCT!H18</f>
        <v>2</v>
      </c>
      <c r="G12" s="85">
        <f>[1]CCT!G18</f>
        <v>1602.86</v>
      </c>
      <c r="H12" s="86">
        <f t="shared" si="1"/>
        <v>3205.72</v>
      </c>
      <c r="I12" s="87">
        <f>[1]CCT!J18</f>
        <v>2</v>
      </c>
      <c r="J12" s="85">
        <f>[1]CCT!I18</f>
        <v>1602.86</v>
      </c>
      <c r="K12" s="86">
        <f t="shared" si="2"/>
        <v>3205.72</v>
      </c>
      <c r="L12" s="88">
        <f t="shared" si="3"/>
        <v>4</v>
      </c>
      <c r="M12" s="89">
        <f t="shared" si="4"/>
        <v>6411.44</v>
      </c>
      <c r="N12" s="90"/>
      <c r="O12" s="89">
        <f t="shared" si="5"/>
        <v>1923.4319999999998</v>
      </c>
      <c r="P12" s="89">
        <f t="shared" si="6"/>
        <v>822.1214654545455</v>
      </c>
      <c r="Q12" s="89"/>
      <c r="R12" s="90"/>
      <c r="S12" s="89">
        <f t="shared" si="7"/>
        <v>645.151812338843</v>
      </c>
      <c r="T12" s="89">
        <f t="shared" si="54"/>
        <v>189.42890909090912</v>
      </c>
      <c r="U12" s="89">
        <f t="shared" si="8"/>
        <v>9991.5741868842979</v>
      </c>
      <c r="V12" s="89">
        <f>VLOOKUP('Resumo Geral'!A12,[1]PARÂMETRO!$B$2:$I$4,2,FALSE)*L12</f>
        <v>451.6</v>
      </c>
      <c r="W12" s="89">
        <f>(((VLOOKUP(A12,[1]PARÂMETRO!$B$2:$I$4,3,FALSE)*20)-(VLOOKUP(A12,[1]PARÂMETRO!$B$2:$I$4,3,FALSE)*20)*10%)*C12+((VLOOKUP(A12,[1]PARÂMETRO!$B$2:$IL$4,3,FALSE)*15.5)-(VLOOKUP(A12,[1]PARÂMETRO!$B$2:$I$4,3,FALSE)*15.5*10%))*F12+((VLOOKUP(A12,[1]PARÂMETRO!$B$2:$I$4,3,FALSE)*15.5)-(VLOOKUP(A12,[1]PARÂMETRO!$B$2:$I$4,3,FALSE)*15.5)*10%)*I12)</f>
        <v>892.24199999999996</v>
      </c>
      <c r="X12" s="89">
        <f>(VLOOKUP(B12,[1]PARÂMETRO!$B$9:$E$42,4,FALSE)*(2*20*C12))-(IF(E12*6%&lt;=(VLOOKUP(B12,[1]PARÂMETRO!$B$9:$E$42,4,FALSE)*(2*20*C12)),E12*6%,VLOOKUP(B12,[1]PARÂMETRO!$B$9:$E$42,4,FALSE)*(2*20*C12)))+(VLOOKUP(B12,[1]PARÂMETRO!$B$9:$E$42,4,FALSE)*(2*15.5*F12))-(IF(H12*6%&lt;=(VLOOKUP(B12,[1]PARÂMETRO!$B$9:$E$42,4,FALSE)*(2*15.5*F12)),H12*6%,VLOOKUP(B12,[1]PARÂMETRO!$B$9:$E$42,4,FALSE)*(2*15.5*F12)))+(VLOOKUP(B12,[1]PARÂMETRO!$B$9:$E$42,4,FALSE)*(2*15.5*I12))-(IF(K12*6%&lt;=(VLOOKUP(B12,[1]PARÂMETRO!$B$9:$E$42,4,FALSE)*(2*15.5*I12)),K12*6%,VLOOKUP(B12,[1]PARÂMETRO!$B$9:$E$42,4,FALSE)*(2*15.5*I12)))</f>
        <v>74.113600000000076</v>
      </c>
      <c r="Y12" s="89">
        <f>VLOOKUP(A12,[1]PARÂMETRO!$B$2:$I$4,4,FALSE)*L12</f>
        <v>364.32</v>
      </c>
      <c r="Z12" s="89">
        <f>VLOOKUP(A12,[1]PARÂMETRO!$B$2:$I$4,5,FALSE)*L12</f>
        <v>68.12</v>
      </c>
      <c r="AA12" s="89">
        <f>VLOOKUP(A12,[1]PARÂMETRO!$B$2:$I$4,6,FALSE)</f>
        <v>0</v>
      </c>
      <c r="AB12" s="89">
        <f>VLOOKUP($A12,[1]PARÂMETRO!$B$2:$I$4,7,FALSE)</f>
        <v>0</v>
      </c>
      <c r="AC12" s="89">
        <f>VLOOKUP($A12,[1]PARÂMETRO!$B$2:$I$4,8,FALSE)</f>
        <v>0</v>
      </c>
      <c r="AD12" s="89"/>
      <c r="AE12" s="89">
        <f t="shared" si="9"/>
        <v>1850.3956000000003</v>
      </c>
      <c r="AF12" s="89">
        <f>'Resumo Geral imposto cd'!AF12</f>
        <v>249.49699859177778</v>
      </c>
      <c r="AG12" s="89"/>
      <c r="AH12" s="89">
        <f>'Resumo Geral imposto cd'!AH12</f>
        <v>234.13030696698411</v>
      </c>
      <c r="AI12" s="89"/>
      <c r="AJ12" s="89">
        <f t="shared" si="10"/>
        <v>483.62730555876192</v>
      </c>
      <c r="AK12" s="90">
        <f t="shared" si="11"/>
        <v>1998.3148373768597</v>
      </c>
      <c r="AL12" s="90">
        <f t="shared" si="12"/>
        <v>149.87361280326445</v>
      </c>
      <c r="AM12" s="91">
        <f t="shared" si="13"/>
        <v>99.915741868842986</v>
      </c>
      <c r="AN12" s="90">
        <f t="shared" si="14"/>
        <v>19.983148373768596</v>
      </c>
      <c r="AO12" s="91">
        <f t="shared" si="15"/>
        <v>249.78935467210746</v>
      </c>
      <c r="AP12" s="90">
        <f t="shared" si="16"/>
        <v>799.32593495074389</v>
      </c>
      <c r="AQ12" s="91">
        <f t="shared" si="17"/>
        <v>299.7472256065289</v>
      </c>
      <c r="AR12" s="90">
        <f t="shared" si="18"/>
        <v>59.949445121305786</v>
      </c>
      <c r="AS12" s="90">
        <f t="shared" si="19"/>
        <v>3676.8993007734216</v>
      </c>
      <c r="AT12" s="89">
        <f t="shared" si="20"/>
        <v>832.63118224035816</v>
      </c>
      <c r="AU12" s="89">
        <f t="shared" si="21"/>
        <v>306.40827506445191</v>
      </c>
      <c r="AV12" s="89">
        <f t="shared" si="22"/>
        <v>1139.0394573048102</v>
      </c>
      <c r="AW12" s="89">
        <f t="shared" si="23"/>
        <v>12.952040612627794</v>
      </c>
      <c r="AX12" s="89">
        <f t="shared" si="24"/>
        <v>4.7663509454470292</v>
      </c>
      <c r="AY12" s="89">
        <f t="shared" si="25"/>
        <v>17.718391558074824</v>
      </c>
      <c r="AZ12" s="89">
        <f t="shared" si="26"/>
        <v>50.140972699034535</v>
      </c>
      <c r="BA12" s="89">
        <f t="shared" si="27"/>
        <v>4.0112778159227629</v>
      </c>
      <c r="BB12" s="89">
        <f t="shared" si="28"/>
        <v>2.0056389079613814</v>
      </c>
      <c r="BC12" s="89">
        <f t="shared" si="29"/>
        <v>34.970509654095046</v>
      </c>
      <c r="BD12" s="89">
        <f t="shared" si="30"/>
        <v>12.869147552706981</v>
      </c>
      <c r="BE12" s="89">
        <f t="shared" si="31"/>
        <v>429.63769003602476</v>
      </c>
      <c r="BF12" s="89">
        <f t="shared" si="32"/>
        <v>16.652623644807164</v>
      </c>
      <c r="BG12" s="89">
        <f t="shared" si="33"/>
        <v>550.28786031055256</v>
      </c>
      <c r="BH12" s="89">
        <f t="shared" si="34"/>
        <v>1110.1749096538108</v>
      </c>
      <c r="BI12" s="89">
        <f t="shared" si="35"/>
        <v>138.77186370672635</v>
      </c>
      <c r="BJ12" s="89">
        <f t="shared" si="36"/>
        <v>84.234521269982906</v>
      </c>
      <c r="BK12" s="89">
        <f t="shared" si="37"/>
        <v>33.305247289614329</v>
      </c>
      <c r="BL12" s="89">
        <f t="shared" si="38"/>
        <v>0</v>
      </c>
      <c r="BM12" s="89">
        <f t="shared" si="39"/>
        <v>502.86704742660959</v>
      </c>
      <c r="BN12" s="89">
        <f t="shared" si="40"/>
        <v>1869.353589346744</v>
      </c>
      <c r="BO12" s="89">
        <f t="shared" si="41"/>
        <v>7253.2985992936037</v>
      </c>
      <c r="BP12" s="89">
        <f t="shared" si="42"/>
        <v>7253.2985992936028</v>
      </c>
      <c r="BQ12" s="89">
        <f t="shared" si="43"/>
        <v>19578.895691736663</v>
      </c>
      <c r="BR12" s="89">
        <f t="shared" si="44"/>
        <v>454.81840194139272</v>
      </c>
      <c r="BS12" s="92">
        <f>VLOOKUP(B12,'[1]ISS VIGILANCIA'!$A$1:$B$35,2,FALSE)*100</f>
        <v>3.5000000000000004</v>
      </c>
      <c r="BT12" s="93">
        <f t="shared" si="45"/>
        <v>7.15</v>
      </c>
      <c r="BU12" s="94">
        <f t="shared" si="46"/>
        <v>3.7695207323640298</v>
      </c>
      <c r="BV12" s="95">
        <f t="shared" si="47"/>
        <v>775.74094569862643</v>
      </c>
      <c r="BW12" s="94">
        <f t="shared" si="48"/>
        <v>3.2310177705977394</v>
      </c>
      <c r="BX12" s="96">
        <f t="shared" si="49"/>
        <v>664.92081059882253</v>
      </c>
      <c r="BY12" s="94">
        <f t="shared" si="50"/>
        <v>0.70005385029617695</v>
      </c>
      <c r="BZ12" s="89">
        <f t="shared" si="55"/>
        <v>144.06617562974492</v>
      </c>
      <c r="CA12" s="89">
        <f t="shared" si="51"/>
        <v>545.58499435549663</v>
      </c>
      <c r="CB12" s="89">
        <f t="shared" si="52"/>
        <v>2585.1313282240831</v>
      </c>
      <c r="CC12" s="97">
        <f t="shared" si="53"/>
        <v>22164.027019960748</v>
      </c>
      <c r="CD12" s="100"/>
    </row>
    <row r="13" spans="1:82" s="101" customFormat="1" ht="15" customHeight="1">
      <c r="A13" s="99" t="str">
        <f>[1]CCT!D19</f>
        <v>Sindesp - MG</v>
      </c>
      <c r="B13" s="99" t="str">
        <f>[1]CCT!C19</f>
        <v>Formiga</v>
      </c>
      <c r="C13" s="87">
        <f>[1]CCT!F19</f>
        <v>1</v>
      </c>
      <c r="D13" s="85">
        <f>[1]CCT!E19</f>
        <v>1602.86</v>
      </c>
      <c r="E13" s="86">
        <f t="shared" si="0"/>
        <v>1602.86</v>
      </c>
      <c r="F13" s="87">
        <f>[1]CCT!H19</f>
        <v>0</v>
      </c>
      <c r="G13" s="85">
        <f>[1]CCT!G19</f>
        <v>0</v>
      </c>
      <c r="H13" s="86">
        <f t="shared" si="1"/>
        <v>0</v>
      </c>
      <c r="I13" s="87">
        <f>[1]CCT!J19</f>
        <v>0</v>
      </c>
      <c r="J13" s="85">
        <f>[1]CCT!I19</f>
        <v>0</v>
      </c>
      <c r="K13" s="86">
        <f t="shared" si="2"/>
        <v>0</v>
      </c>
      <c r="L13" s="88">
        <f t="shared" si="3"/>
        <v>1</v>
      </c>
      <c r="M13" s="89">
        <f t="shared" si="4"/>
        <v>1602.86</v>
      </c>
      <c r="N13" s="90"/>
      <c r="O13" s="89">
        <f t="shared" si="5"/>
        <v>480.85799999999995</v>
      </c>
      <c r="P13" s="89">
        <f t="shared" si="6"/>
        <v>0</v>
      </c>
      <c r="Q13" s="89"/>
      <c r="R13" s="90"/>
      <c r="S13" s="89">
        <f t="shared" si="7"/>
        <v>189.42890909090909</v>
      </c>
      <c r="T13" s="89">
        <f t="shared" si="54"/>
        <v>13.891453333333336</v>
      </c>
      <c r="U13" s="89">
        <f t="shared" si="8"/>
        <v>2287.0383624242422</v>
      </c>
      <c r="V13" s="89">
        <f>VLOOKUP('Resumo Geral'!A13,[1]PARÂMETRO!$B$2:$I$4,2,FALSE)*L13</f>
        <v>112.9</v>
      </c>
      <c r="W13" s="89">
        <f>(((VLOOKUP(A13,[1]PARÂMETRO!$B$2:$I$4,3,FALSE)*20)-(VLOOKUP(A13,[1]PARÂMETRO!$B$2:$I$4,3,FALSE)*20)*10%)*C13+((VLOOKUP(A13,[1]PARÂMETRO!$B$2:$IL$4,3,FALSE)*15.5)-(VLOOKUP(A13,[1]PARÂMETRO!$B$2:$I$4,3,FALSE)*15.5*10%))*F13+((VLOOKUP(A13,[1]PARÂMETRO!$B$2:$I$4,3,FALSE)*15.5)-(VLOOKUP(A13,[1]PARÂMETRO!$B$2:$I$4,3,FALSE)*15.5)*10%)*I13)</f>
        <v>287.82</v>
      </c>
      <c r="X13" s="89">
        <f>(VLOOKUP(B13,[1]PARÂMETRO!$B$9:$E$42,4,FALSE)*(2*20*C13))-(IF(E13*6%&lt;=(VLOOKUP(B13,[1]PARÂMETRO!$B$9:$E$42,4,FALSE)*(2*20*C13)),E13*6%,VLOOKUP(B13,[1]PARÂMETRO!$B$9:$E$42,4,FALSE)*(2*20*C13)))+(VLOOKUP(B13,[1]PARÂMETRO!$B$9:$E$42,4,FALSE)*(2*15.5*F13))-(IF(H13*6%&lt;=(VLOOKUP(B13,[1]PARÂMETRO!$B$9:$E$42,4,FALSE)*(2*15.5*F13)),H13*6%,VLOOKUP(B13,[1]PARÂMETRO!$B$9:$E$42,4,FALSE)*(2*15.5*F13)))+(VLOOKUP(B13,[1]PARÂMETRO!$B$9:$E$42,4,FALSE)*(2*15.5*I13))-(IF(K13*6%&lt;=(VLOOKUP(B13,[1]PARÂMETRO!$B$9:$E$42,4,FALSE)*(2*15.5*I13)),K13*6%,VLOOKUP(B13,[1]PARÂMETRO!$B$9:$E$42,4,FALSE)*(2*15.5*I13)))</f>
        <v>51.828400000000016</v>
      </c>
      <c r="Y13" s="89">
        <f>VLOOKUP(A13,[1]PARÂMETRO!$B$2:$I$4,4,FALSE)*L13</f>
        <v>91.08</v>
      </c>
      <c r="Z13" s="89">
        <f>VLOOKUP(A13,[1]PARÂMETRO!$B$2:$I$4,5,FALSE)*L13</f>
        <v>17.03</v>
      </c>
      <c r="AA13" s="89">
        <f>VLOOKUP(A13,[1]PARÂMETRO!$B$2:$I$4,6,FALSE)</f>
        <v>0</v>
      </c>
      <c r="AB13" s="89">
        <f>VLOOKUP($A13,[1]PARÂMETRO!$B$2:$I$4,7,FALSE)</f>
        <v>0</v>
      </c>
      <c r="AC13" s="89">
        <f>VLOOKUP($A13,[1]PARÂMETRO!$B$2:$I$4,8,FALSE)</f>
        <v>0</v>
      </c>
      <c r="AD13" s="89"/>
      <c r="AE13" s="89">
        <f t="shared" si="9"/>
        <v>560.65840000000003</v>
      </c>
      <c r="AF13" s="89">
        <f>'Resumo Geral imposto cd'!AF13</f>
        <v>62.374249647944445</v>
      </c>
      <c r="AG13" s="89"/>
      <c r="AH13" s="89">
        <f>'Resumo Geral imposto cd'!AH13</f>
        <v>58.532576741746027</v>
      </c>
      <c r="AI13" s="89"/>
      <c r="AJ13" s="89">
        <f t="shared" si="10"/>
        <v>120.90682638969048</v>
      </c>
      <c r="AK13" s="90">
        <f t="shared" si="11"/>
        <v>457.40767248484849</v>
      </c>
      <c r="AL13" s="90">
        <f t="shared" si="12"/>
        <v>34.305575436363632</v>
      </c>
      <c r="AM13" s="91">
        <f t="shared" si="13"/>
        <v>22.870383624242422</v>
      </c>
      <c r="AN13" s="90">
        <f t="shared" si="14"/>
        <v>4.5740767248484842</v>
      </c>
      <c r="AO13" s="91">
        <f t="shared" si="15"/>
        <v>57.175959060606061</v>
      </c>
      <c r="AP13" s="90">
        <f t="shared" si="16"/>
        <v>182.96306899393937</v>
      </c>
      <c r="AQ13" s="91">
        <f t="shared" si="17"/>
        <v>68.611150872727265</v>
      </c>
      <c r="AR13" s="90">
        <f t="shared" si="18"/>
        <v>13.722230174545453</v>
      </c>
      <c r="AS13" s="90">
        <f t="shared" si="19"/>
        <v>841.63011737212116</v>
      </c>
      <c r="AT13" s="89">
        <f t="shared" si="20"/>
        <v>190.58653020202019</v>
      </c>
      <c r="AU13" s="89">
        <f t="shared" si="21"/>
        <v>70.135843114343444</v>
      </c>
      <c r="AV13" s="89">
        <f t="shared" si="22"/>
        <v>260.72237331636364</v>
      </c>
      <c r="AW13" s="89">
        <f t="shared" si="23"/>
        <v>2.9646793586980915</v>
      </c>
      <c r="AX13" s="89">
        <f t="shared" si="24"/>
        <v>1.0910020040008981</v>
      </c>
      <c r="AY13" s="89">
        <f t="shared" si="25"/>
        <v>4.0556813626989898</v>
      </c>
      <c r="AZ13" s="89">
        <f t="shared" si="26"/>
        <v>11.477103201864711</v>
      </c>
      <c r="BA13" s="89">
        <f t="shared" si="27"/>
        <v>0.91816825614917696</v>
      </c>
      <c r="BB13" s="89">
        <f t="shared" si="28"/>
        <v>0.45908412807458848</v>
      </c>
      <c r="BC13" s="89">
        <f t="shared" si="29"/>
        <v>8.0046342684848497</v>
      </c>
      <c r="BD13" s="89">
        <f t="shared" si="30"/>
        <v>2.9457054108024252</v>
      </c>
      <c r="BE13" s="89">
        <f t="shared" si="31"/>
        <v>98.342649584242409</v>
      </c>
      <c r="BF13" s="89">
        <f t="shared" si="32"/>
        <v>3.8117306040404038</v>
      </c>
      <c r="BG13" s="89">
        <f t="shared" si="33"/>
        <v>125.95907545365856</v>
      </c>
      <c r="BH13" s="89">
        <f t="shared" si="34"/>
        <v>254.11537360269358</v>
      </c>
      <c r="BI13" s="89">
        <f t="shared" si="35"/>
        <v>31.764421700336698</v>
      </c>
      <c r="BJ13" s="89">
        <f t="shared" si="36"/>
        <v>19.281003972104376</v>
      </c>
      <c r="BK13" s="89">
        <f t="shared" si="37"/>
        <v>7.6234612080808075</v>
      </c>
      <c r="BL13" s="89">
        <f t="shared" si="38"/>
        <v>0</v>
      </c>
      <c r="BM13" s="89">
        <f t="shared" si="39"/>
        <v>115.10460785782331</v>
      </c>
      <c r="BN13" s="89">
        <f t="shared" si="40"/>
        <v>427.8888683410388</v>
      </c>
      <c r="BO13" s="89">
        <f t="shared" si="41"/>
        <v>1660.2561158458811</v>
      </c>
      <c r="BP13" s="89">
        <f t="shared" si="42"/>
        <v>1660.2561158458811</v>
      </c>
      <c r="BQ13" s="89">
        <f t="shared" si="43"/>
        <v>4628.8597046598134</v>
      </c>
      <c r="BR13" s="89">
        <f t="shared" si="44"/>
        <v>113.70460048534818</v>
      </c>
      <c r="BS13" s="92">
        <f>VLOOKUP(B13,'[1]ISS VIGILANCIA'!$A$1:$B$35,2,FALSE)*100</f>
        <v>2</v>
      </c>
      <c r="BT13" s="93">
        <f t="shared" si="45"/>
        <v>5.65</v>
      </c>
      <c r="BU13" s="94">
        <f t="shared" si="46"/>
        <v>2.1197668256491848</v>
      </c>
      <c r="BV13" s="95">
        <f t="shared" si="47"/>
        <v>103.42258725456387</v>
      </c>
      <c r="BW13" s="94">
        <f t="shared" si="48"/>
        <v>3.1796502384737768</v>
      </c>
      <c r="BX13" s="96">
        <f t="shared" si="49"/>
        <v>155.13388088184576</v>
      </c>
      <c r="BY13" s="94">
        <f t="shared" si="50"/>
        <v>0.68892421833598505</v>
      </c>
      <c r="BZ13" s="89">
        <f t="shared" si="55"/>
        <v>33.612340857733251</v>
      </c>
      <c r="CA13" s="89">
        <f t="shared" si="51"/>
        <v>136.39624858887416</v>
      </c>
      <c r="CB13" s="89">
        <f t="shared" si="52"/>
        <v>542.26965806836517</v>
      </c>
      <c r="CC13" s="97">
        <f t="shared" si="53"/>
        <v>5171.1293627281784</v>
      </c>
      <c r="CD13" s="100"/>
    </row>
    <row r="14" spans="1:82" s="101" customFormat="1" ht="15" customHeight="1">
      <c r="A14" s="83" t="str">
        <f>[1]CCT!D20</f>
        <v>Sindesp - MG</v>
      </c>
      <c r="B14" s="83" t="str">
        <f>[1]CCT!C20</f>
        <v>Governador Valadares</v>
      </c>
      <c r="C14" s="87">
        <f>[1]CCT!F20</f>
        <v>1</v>
      </c>
      <c r="D14" s="85">
        <f>[1]CCT!E20</f>
        <v>1602.86</v>
      </c>
      <c r="E14" s="86">
        <f t="shared" si="0"/>
        <v>1602.86</v>
      </c>
      <c r="F14" s="87">
        <f>[1]CCT!H20</f>
        <v>2</v>
      </c>
      <c r="G14" s="85">
        <f>[1]CCT!G20</f>
        <v>1602.86</v>
      </c>
      <c r="H14" s="86">
        <f t="shared" si="1"/>
        <v>3205.72</v>
      </c>
      <c r="I14" s="87">
        <f>[1]CCT!J20</f>
        <v>0</v>
      </c>
      <c r="J14" s="85">
        <f>[1]CCT!I20</f>
        <v>0</v>
      </c>
      <c r="K14" s="86">
        <f t="shared" si="2"/>
        <v>0</v>
      </c>
      <c r="L14" s="88">
        <f t="shared" si="3"/>
        <v>3</v>
      </c>
      <c r="M14" s="89">
        <f>K14+H14+E14</f>
        <v>4808.58</v>
      </c>
      <c r="N14" s="90"/>
      <c r="O14" s="89">
        <f t="shared" si="5"/>
        <v>1442.5739999999998</v>
      </c>
      <c r="P14" s="89">
        <f t="shared" si="6"/>
        <v>0</v>
      </c>
      <c r="Q14" s="89"/>
      <c r="R14" s="90"/>
      <c r="S14" s="89">
        <f t="shared" si="7"/>
        <v>483.04371818181818</v>
      </c>
      <c r="T14" s="89">
        <f t="shared" si="54"/>
        <v>108.60590787878789</v>
      </c>
      <c r="U14" s="89">
        <f t="shared" si="8"/>
        <v>6842.803626060605</v>
      </c>
      <c r="V14" s="89">
        <f>VLOOKUP('Resumo Geral'!A14,[1]PARÂMETRO!$B$2:$I$4,2,FALSE)*L14</f>
        <v>338.70000000000005</v>
      </c>
      <c r="W14" s="89">
        <f>(((VLOOKUP(A14,[1]PARÂMETRO!$B$2:$I$4,3,FALSE)*20)-(VLOOKUP(A14,[1]PARÂMETRO!$B$2:$I$4,3,FALSE)*20)*10%)*C14+((VLOOKUP(A14,[1]PARÂMETRO!$B$2:$IL$4,3,FALSE)*15.5)-(VLOOKUP(A14,[1]PARÂMETRO!$B$2:$I$4,3,FALSE)*15.5*10%))*F14+((VLOOKUP(A14,[1]PARÂMETRO!$B$2:$I$4,3,FALSE)*15.5)-(VLOOKUP(A14,[1]PARÂMETRO!$B$2:$I$4,3,FALSE)*15.5)*10%)*I14)</f>
        <v>733.94100000000003</v>
      </c>
      <c r="X14" s="89">
        <f>(VLOOKUP(B14,[1]PARÂMETRO!$B$9:$E$42,4,FALSE)*(2*20*C14))-(IF(E14*6%&lt;=(VLOOKUP(B14,[1]PARÂMETRO!$B$9:$E$42,4,FALSE)*(2*20*C14)),E14*6%,VLOOKUP(B14,[1]PARÂMETRO!$B$9:$E$42,4,FALSE)*(2*20*C14)))+(VLOOKUP(B14,[1]PARÂMETRO!$B$9:$E$42,4,FALSE)*(2*15.5*F14))-(IF(H14*6%&lt;=(VLOOKUP(B14,[1]PARÂMETRO!$B$9:$E$42,4,FALSE)*(2*15.5*F14)),H14*6%,VLOOKUP(B14,[1]PARÂMETRO!$B$9:$E$42,4,FALSE)*(2*15.5*F14)))+(VLOOKUP(B14,[1]PARÂMETRO!$B$9:$E$42,4,FALSE)*(2*15.5*I14))-(IF(K14*6%&lt;=(VLOOKUP(B14,[1]PARÂMETRO!$B$9:$E$42,4,FALSE)*(2*15.5*I14)),K14*6%,VLOOKUP(B14,[1]PARÂMETRO!$B$9:$E$42,4,FALSE)*(2*15.5*I14)))</f>
        <v>88.885200000000054</v>
      </c>
      <c r="Y14" s="89">
        <f>VLOOKUP(A14,[1]PARÂMETRO!$B$2:$I$4,4,FALSE)*L14</f>
        <v>273.24</v>
      </c>
      <c r="Z14" s="89">
        <f>VLOOKUP(A14,[1]PARÂMETRO!$B$2:$I$4,5,FALSE)*L14</f>
        <v>51.09</v>
      </c>
      <c r="AA14" s="89">
        <f>VLOOKUP(A14,[1]PARÂMETRO!$B$2:$I$4,6,FALSE)</f>
        <v>0</v>
      </c>
      <c r="AB14" s="89">
        <f>VLOOKUP($A14,[1]PARÂMETRO!$B$2:$I$4,7,FALSE)</f>
        <v>0</v>
      </c>
      <c r="AC14" s="89">
        <f>VLOOKUP($A14,[1]PARÂMETRO!$B$2:$I$4,8,FALSE)</f>
        <v>0</v>
      </c>
      <c r="AD14" s="89"/>
      <c r="AE14" s="89">
        <f t="shared" si="9"/>
        <v>1485.8562000000002</v>
      </c>
      <c r="AF14" s="89">
        <f>'Resumo Geral imposto cd'!AF14</f>
        <v>187.12274894383333</v>
      </c>
      <c r="AG14" s="89"/>
      <c r="AH14" s="89">
        <f>'Resumo Geral imposto cd'!AH14</f>
        <v>175.59773022523808</v>
      </c>
      <c r="AI14" s="89"/>
      <c r="AJ14" s="89">
        <f t="shared" si="10"/>
        <v>362.72047916907138</v>
      </c>
      <c r="AK14" s="90">
        <f t="shared" si="11"/>
        <v>1368.560725212121</v>
      </c>
      <c r="AL14" s="90">
        <f t="shared" si="12"/>
        <v>102.64205439090907</v>
      </c>
      <c r="AM14" s="91">
        <f t="shared" si="13"/>
        <v>68.428036260606049</v>
      </c>
      <c r="AN14" s="90">
        <f t="shared" si="14"/>
        <v>13.68560725212121</v>
      </c>
      <c r="AO14" s="91">
        <f t="shared" si="15"/>
        <v>171.07009065151513</v>
      </c>
      <c r="AP14" s="90">
        <f t="shared" si="16"/>
        <v>547.42429008484839</v>
      </c>
      <c r="AQ14" s="91">
        <f t="shared" si="17"/>
        <v>205.28410878181813</v>
      </c>
      <c r="AR14" s="90">
        <f t="shared" si="18"/>
        <v>41.056821756363632</v>
      </c>
      <c r="AS14" s="90">
        <f t="shared" si="19"/>
        <v>2518.1517343903029</v>
      </c>
      <c r="AT14" s="89">
        <f t="shared" si="20"/>
        <v>570.23363550505042</v>
      </c>
      <c r="AU14" s="89">
        <f t="shared" si="21"/>
        <v>209.8459778658586</v>
      </c>
      <c r="AV14" s="89">
        <f t="shared" si="22"/>
        <v>780.07961337090899</v>
      </c>
      <c r="AW14" s="89">
        <f t="shared" si="23"/>
        <v>8.8703009967452289</v>
      </c>
      <c r="AX14" s="89">
        <f t="shared" si="24"/>
        <v>3.264270766802245</v>
      </c>
      <c r="AY14" s="89">
        <f t="shared" si="25"/>
        <v>12.134571763547473</v>
      </c>
      <c r="AZ14" s="89">
        <f t="shared" si="26"/>
        <v>34.339416730703441</v>
      </c>
      <c r="BA14" s="89">
        <f t="shared" si="27"/>
        <v>2.7471533384562754</v>
      </c>
      <c r="BB14" s="89">
        <f t="shared" si="28"/>
        <v>1.3735766692281377</v>
      </c>
      <c r="BC14" s="89">
        <f t="shared" si="29"/>
        <v>23.94981269121212</v>
      </c>
      <c r="BD14" s="89">
        <f t="shared" si="30"/>
        <v>8.8135310703660625</v>
      </c>
      <c r="BE14" s="89">
        <f t="shared" si="31"/>
        <v>294.24055592060597</v>
      </c>
      <c r="BF14" s="89">
        <f t="shared" si="32"/>
        <v>11.404672710101009</v>
      </c>
      <c r="BG14" s="89">
        <f t="shared" si="33"/>
        <v>376.86871913067301</v>
      </c>
      <c r="BH14" s="89">
        <f t="shared" si="34"/>
        <v>760.31151400673389</v>
      </c>
      <c r="BI14" s="89">
        <f t="shared" si="35"/>
        <v>95.038939250841736</v>
      </c>
      <c r="BJ14" s="89">
        <f t="shared" si="36"/>
        <v>57.688636125260935</v>
      </c>
      <c r="BK14" s="89">
        <f t="shared" si="37"/>
        <v>22.809345420202018</v>
      </c>
      <c r="BL14" s="89">
        <f t="shared" si="38"/>
        <v>0</v>
      </c>
      <c r="BM14" s="89">
        <f t="shared" si="39"/>
        <v>344.39222400751828</v>
      </c>
      <c r="BN14" s="89">
        <f t="shared" si="40"/>
        <v>1280.2406588105569</v>
      </c>
      <c r="BO14" s="89">
        <f t="shared" si="41"/>
        <v>4967.4752974659896</v>
      </c>
      <c r="BP14" s="89">
        <f t="shared" si="42"/>
        <v>4967.4752974659896</v>
      </c>
      <c r="BQ14" s="89">
        <f t="shared" si="43"/>
        <v>13658.855602695665</v>
      </c>
      <c r="BR14" s="89">
        <f t="shared" si="44"/>
        <v>341.11380145604454</v>
      </c>
      <c r="BS14" s="92">
        <f>VLOOKUP(B14,'[1]ISS VIGILANCIA'!$A$1:$B$35,2,FALSE)*100</f>
        <v>5</v>
      </c>
      <c r="BT14" s="93">
        <f t="shared" si="45"/>
        <v>8.65</v>
      </c>
      <c r="BU14" s="94">
        <f t="shared" si="46"/>
        <v>5.473453749315822</v>
      </c>
      <c r="BV14" s="95">
        <f t="shared" si="47"/>
        <v>788.67860700155109</v>
      </c>
      <c r="BW14" s="94">
        <f t="shared" si="48"/>
        <v>3.2840722495894927</v>
      </c>
      <c r="BX14" s="96">
        <f t="shared" si="49"/>
        <v>473.20716420093066</v>
      </c>
      <c r="BY14" s="94">
        <f t="shared" si="50"/>
        <v>0.71154898741105688</v>
      </c>
      <c r="BZ14" s="89">
        <f t="shared" si="55"/>
        <v>102.52821891020164</v>
      </c>
      <c r="CA14" s="89">
        <f t="shared" si="51"/>
        <v>409.18874576662245</v>
      </c>
      <c r="CB14" s="89">
        <f t="shared" si="52"/>
        <v>2114.7165373353505</v>
      </c>
      <c r="CC14" s="97">
        <f t="shared" si="53"/>
        <v>15773.572140031016</v>
      </c>
      <c r="CD14" s="100"/>
    </row>
    <row r="15" spans="1:82" s="101" customFormat="1" ht="15" customHeight="1">
      <c r="A15" s="83" t="str">
        <f>[1]CCT!D21</f>
        <v>Sindesp - MG</v>
      </c>
      <c r="B15" s="83" t="str">
        <f>[1]CCT!C21</f>
        <v>Igarapé</v>
      </c>
      <c r="C15" s="87">
        <f>[1]CCT!F21</f>
        <v>1</v>
      </c>
      <c r="D15" s="85">
        <f>[1]CCT!E21</f>
        <v>1602.86</v>
      </c>
      <c r="E15" s="86">
        <f t="shared" si="0"/>
        <v>1602.86</v>
      </c>
      <c r="F15" s="87">
        <f>[1]CCT!H21</f>
        <v>0</v>
      </c>
      <c r="G15" s="85">
        <f>[1]CCT!G21</f>
        <v>0</v>
      </c>
      <c r="H15" s="86">
        <f t="shared" si="1"/>
        <v>0</v>
      </c>
      <c r="I15" s="87">
        <f>[1]CCT!J21</f>
        <v>0</v>
      </c>
      <c r="J15" s="85">
        <f>[1]CCT!I21</f>
        <v>0</v>
      </c>
      <c r="K15" s="86">
        <f t="shared" si="2"/>
        <v>0</v>
      </c>
      <c r="L15" s="88">
        <f t="shared" si="3"/>
        <v>1</v>
      </c>
      <c r="M15" s="89">
        <f t="shared" si="4"/>
        <v>1602.86</v>
      </c>
      <c r="N15" s="90"/>
      <c r="O15" s="89">
        <f t="shared" si="5"/>
        <v>480.85799999999995</v>
      </c>
      <c r="P15" s="89">
        <f t="shared" si="6"/>
        <v>0</v>
      </c>
      <c r="Q15" s="89"/>
      <c r="R15" s="90"/>
      <c r="S15" s="89">
        <f t="shared" si="7"/>
        <v>189.42890909090909</v>
      </c>
      <c r="T15" s="89">
        <f t="shared" si="54"/>
        <v>13.891453333333336</v>
      </c>
      <c r="U15" s="89">
        <f t="shared" si="8"/>
        <v>2287.0383624242422</v>
      </c>
      <c r="V15" s="89">
        <f>VLOOKUP('Resumo Geral'!A15,[1]PARÂMETRO!$B$2:$I$4,2,FALSE)*L15</f>
        <v>112.9</v>
      </c>
      <c r="W15" s="89">
        <f>(((VLOOKUP(A15,[1]PARÂMETRO!$B$2:$I$4,3,FALSE)*20)-(VLOOKUP(A15,[1]PARÂMETRO!$B$2:$I$4,3,FALSE)*20)*10%)*C15+((VLOOKUP(A15,[1]PARÂMETRO!$B$2:$IL$4,3,FALSE)*15.5)-(VLOOKUP(A15,[1]PARÂMETRO!$B$2:$I$4,3,FALSE)*15.5*10%))*F15+((VLOOKUP(A15,[1]PARÂMETRO!$B$2:$I$4,3,FALSE)*15.5)-(VLOOKUP(A15,[1]PARÂMETRO!$B$2:$I$4,3,FALSE)*15.5)*10%)*I15)</f>
        <v>287.82</v>
      </c>
      <c r="X15" s="89">
        <f>(VLOOKUP(B15,[1]PARÂMETRO!$B$9:$E$42,4,FALSE)*(2*20*C15))-(IF(E15*6%&lt;=(VLOOKUP(B15,[1]PARÂMETRO!$B$9:$E$42,4,FALSE)*(2*20*C15)),E15*6%,VLOOKUP(B15,[1]PARÂMETRO!$B$9:$E$42,4,FALSE)*(2*20*C15)))+(VLOOKUP(B15,[1]PARÂMETRO!$B$9:$E$42,4,FALSE)*(2*15.5*F15))-(IF(H15*6%&lt;=(VLOOKUP(B15,[1]PARÂMETRO!$B$9:$E$42,4,FALSE)*(2*15.5*F15)),H15*6%,VLOOKUP(B15,[1]PARÂMETRO!$B$9:$E$42,4,FALSE)*(2*15.5*F15)))+(VLOOKUP(B15,[1]PARÂMETRO!$B$9:$E$42,4,FALSE)*(2*15.5*I15))-(IF(K15*6%&lt;=(VLOOKUP(B15,[1]PARÂMETRO!$B$9:$E$42,4,FALSE)*(2*15.5*I15)),K15*6%,VLOOKUP(B15,[1]PARÂMETRO!$B$9:$E$42,4,FALSE)*(2*15.5*I15)))</f>
        <v>51.828400000000016</v>
      </c>
      <c r="Y15" s="89">
        <f>VLOOKUP(A15,[1]PARÂMETRO!$B$2:$I$4,4,FALSE)*L15</f>
        <v>91.08</v>
      </c>
      <c r="Z15" s="89">
        <f>VLOOKUP(A15,[1]PARÂMETRO!$B$2:$I$4,5,FALSE)*L15</f>
        <v>17.03</v>
      </c>
      <c r="AA15" s="89">
        <f>VLOOKUP(A15,[1]PARÂMETRO!$B$2:$I$4,6,FALSE)</f>
        <v>0</v>
      </c>
      <c r="AB15" s="89">
        <f>VLOOKUP($A15,[1]PARÂMETRO!$B$2:$I$4,7,FALSE)</f>
        <v>0</v>
      </c>
      <c r="AC15" s="89">
        <f>VLOOKUP($A15,[1]PARÂMETRO!$B$2:$I$4,8,FALSE)</f>
        <v>0</v>
      </c>
      <c r="AD15" s="89"/>
      <c r="AE15" s="89">
        <f t="shared" si="9"/>
        <v>560.65840000000003</v>
      </c>
      <c r="AF15" s="89">
        <f>'Resumo Geral imposto cd'!AF15</f>
        <v>62.374249647944445</v>
      </c>
      <c r="AG15" s="89"/>
      <c r="AH15" s="89">
        <f>'Resumo Geral imposto cd'!AH15</f>
        <v>58.532576741746027</v>
      </c>
      <c r="AI15" s="89"/>
      <c r="AJ15" s="89">
        <f t="shared" si="10"/>
        <v>120.90682638969048</v>
      </c>
      <c r="AK15" s="90">
        <f t="shared" si="11"/>
        <v>457.40767248484849</v>
      </c>
      <c r="AL15" s="90">
        <f t="shared" si="12"/>
        <v>34.305575436363632</v>
      </c>
      <c r="AM15" s="91">
        <f t="shared" si="13"/>
        <v>22.870383624242422</v>
      </c>
      <c r="AN15" s="90">
        <f t="shared" si="14"/>
        <v>4.5740767248484842</v>
      </c>
      <c r="AO15" s="91">
        <f t="shared" si="15"/>
        <v>57.175959060606061</v>
      </c>
      <c r="AP15" s="90">
        <f t="shared" si="16"/>
        <v>182.96306899393937</v>
      </c>
      <c r="AQ15" s="91">
        <f t="shared" si="17"/>
        <v>68.611150872727265</v>
      </c>
      <c r="AR15" s="90">
        <f t="shared" si="18"/>
        <v>13.722230174545453</v>
      </c>
      <c r="AS15" s="90">
        <f t="shared" si="19"/>
        <v>841.63011737212116</v>
      </c>
      <c r="AT15" s="89">
        <f t="shared" si="20"/>
        <v>190.58653020202019</v>
      </c>
      <c r="AU15" s="89">
        <f t="shared" si="21"/>
        <v>70.135843114343444</v>
      </c>
      <c r="AV15" s="89">
        <f t="shared" si="22"/>
        <v>260.72237331636364</v>
      </c>
      <c r="AW15" s="89">
        <f t="shared" si="23"/>
        <v>2.9646793586980915</v>
      </c>
      <c r="AX15" s="89">
        <f t="shared" si="24"/>
        <v>1.0910020040008981</v>
      </c>
      <c r="AY15" s="89">
        <f t="shared" si="25"/>
        <v>4.0556813626989898</v>
      </c>
      <c r="AZ15" s="89">
        <f t="shared" si="26"/>
        <v>11.477103201864711</v>
      </c>
      <c r="BA15" s="89">
        <f t="shared" si="27"/>
        <v>0.91816825614917696</v>
      </c>
      <c r="BB15" s="89">
        <f t="shared" si="28"/>
        <v>0.45908412807458848</v>
      </c>
      <c r="BC15" s="89">
        <f t="shared" si="29"/>
        <v>8.0046342684848497</v>
      </c>
      <c r="BD15" s="89">
        <f t="shared" si="30"/>
        <v>2.9457054108024252</v>
      </c>
      <c r="BE15" s="89">
        <f t="shared" si="31"/>
        <v>98.342649584242409</v>
      </c>
      <c r="BF15" s="89">
        <f t="shared" si="32"/>
        <v>3.8117306040404038</v>
      </c>
      <c r="BG15" s="89">
        <f t="shared" si="33"/>
        <v>125.95907545365856</v>
      </c>
      <c r="BH15" s="89">
        <f t="shared" si="34"/>
        <v>254.11537360269358</v>
      </c>
      <c r="BI15" s="89">
        <f t="shared" si="35"/>
        <v>31.764421700336698</v>
      </c>
      <c r="BJ15" s="89">
        <f t="shared" si="36"/>
        <v>19.281003972104376</v>
      </c>
      <c r="BK15" s="89">
        <f t="shared" si="37"/>
        <v>7.6234612080808075</v>
      </c>
      <c r="BL15" s="89">
        <f t="shared" si="38"/>
        <v>0</v>
      </c>
      <c r="BM15" s="89">
        <f t="shared" si="39"/>
        <v>115.10460785782331</v>
      </c>
      <c r="BN15" s="89">
        <f t="shared" si="40"/>
        <v>427.8888683410388</v>
      </c>
      <c r="BO15" s="89">
        <f t="shared" si="41"/>
        <v>1660.2561158458811</v>
      </c>
      <c r="BP15" s="89">
        <f t="shared" si="42"/>
        <v>1660.2561158458811</v>
      </c>
      <c r="BQ15" s="89">
        <f t="shared" si="43"/>
        <v>4628.8597046598134</v>
      </c>
      <c r="BR15" s="89">
        <f t="shared" si="44"/>
        <v>113.70460048534818</v>
      </c>
      <c r="BS15" s="92">
        <f>VLOOKUP(B15,'[1]ISS VIGILANCIA'!$A$1:$B$35,2,FALSE)*100</f>
        <v>5</v>
      </c>
      <c r="BT15" s="93">
        <f t="shared" si="45"/>
        <v>8.65</v>
      </c>
      <c r="BU15" s="94">
        <f t="shared" si="46"/>
        <v>5.473453749315822</v>
      </c>
      <c r="BV15" s="95">
        <f t="shared" si="47"/>
        <v>267.04764935599559</v>
      </c>
      <c r="BW15" s="94">
        <f t="shared" si="48"/>
        <v>3.2840722495894927</v>
      </c>
      <c r="BX15" s="96">
        <f t="shared" si="49"/>
        <v>160.22858961359734</v>
      </c>
      <c r="BY15" s="94">
        <f t="shared" si="50"/>
        <v>0.71154898741105688</v>
      </c>
      <c r="BZ15" s="89">
        <f t="shared" si="55"/>
        <v>34.716194416279428</v>
      </c>
      <c r="CA15" s="89">
        <f t="shared" si="51"/>
        <v>136.39624858887416</v>
      </c>
      <c r="CB15" s="89">
        <f t="shared" si="52"/>
        <v>712.09328246009477</v>
      </c>
      <c r="CC15" s="97">
        <f t="shared" si="53"/>
        <v>5340.9529871199084</v>
      </c>
      <c r="CD15" s="100"/>
    </row>
    <row r="16" spans="1:82" s="101" customFormat="1" ht="15" customHeight="1">
      <c r="A16" s="83" t="str">
        <f>[1]CCT!D22</f>
        <v>Sindesp - MG</v>
      </c>
      <c r="B16" s="83" t="str">
        <f>[1]CCT!C22</f>
        <v>Ipatinga</v>
      </c>
      <c r="C16" s="87">
        <f>[1]CCT!F22</f>
        <v>1</v>
      </c>
      <c r="D16" s="85">
        <f>[1]CCT!E22</f>
        <v>1602.86</v>
      </c>
      <c r="E16" s="86">
        <f t="shared" si="0"/>
        <v>1602.86</v>
      </c>
      <c r="F16" s="87">
        <f>[1]CCT!H22</f>
        <v>0</v>
      </c>
      <c r="G16" s="85">
        <f>[1]CCT!G22</f>
        <v>0</v>
      </c>
      <c r="H16" s="86">
        <f t="shared" si="1"/>
        <v>0</v>
      </c>
      <c r="I16" s="87">
        <f>[1]CCT!J22</f>
        <v>0</v>
      </c>
      <c r="J16" s="85">
        <f>[1]CCT!I22</f>
        <v>0</v>
      </c>
      <c r="K16" s="86">
        <f t="shared" si="2"/>
        <v>0</v>
      </c>
      <c r="L16" s="88">
        <f t="shared" si="3"/>
        <v>1</v>
      </c>
      <c r="M16" s="89">
        <f t="shared" si="4"/>
        <v>1602.86</v>
      </c>
      <c r="N16" s="90"/>
      <c r="O16" s="89">
        <f t="shared" si="5"/>
        <v>480.85799999999995</v>
      </c>
      <c r="P16" s="89">
        <f t="shared" si="6"/>
        <v>0</v>
      </c>
      <c r="Q16" s="89"/>
      <c r="R16" s="90"/>
      <c r="S16" s="89">
        <f t="shared" si="7"/>
        <v>189.42890909090909</v>
      </c>
      <c r="T16" s="89">
        <f t="shared" si="54"/>
        <v>13.891453333333336</v>
      </c>
      <c r="U16" s="89">
        <f t="shared" si="8"/>
        <v>2287.0383624242422</v>
      </c>
      <c r="V16" s="89">
        <f>VLOOKUP('Resumo Geral'!A16,[1]PARÂMETRO!$B$2:$I$4,2,FALSE)*L16</f>
        <v>112.9</v>
      </c>
      <c r="W16" s="89">
        <f>(((VLOOKUP(A16,[1]PARÂMETRO!$B$2:$I$4,3,FALSE)*20)-(VLOOKUP(A16,[1]PARÂMETRO!$B$2:$I$4,3,FALSE)*20)*10%)*C16+((VLOOKUP(A16,[1]PARÂMETRO!$B$2:$IL$4,3,FALSE)*15.5)-(VLOOKUP(A16,[1]PARÂMETRO!$B$2:$I$4,3,FALSE)*15.5*10%))*F16+((VLOOKUP(A16,[1]PARÂMETRO!$B$2:$I$4,3,FALSE)*15.5)-(VLOOKUP(A16,[1]PARÂMETRO!$B$2:$I$4,3,FALSE)*15.5)*10%)*I16)</f>
        <v>287.82</v>
      </c>
      <c r="X16" s="89">
        <f>(VLOOKUP(B16,[1]PARÂMETRO!$B$9:$E$42,4,FALSE)*(2*20*C16))-(IF(E16*6%&lt;=(VLOOKUP(B16,[1]PARÂMETRO!$B$9:$E$42,4,FALSE)*(2*20*C16)),E16*6%,VLOOKUP(B16,[1]PARÂMETRO!$B$9:$E$42,4,FALSE)*(2*20*C16)))+(VLOOKUP(B16,[1]PARÂMETRO!$B$9:$E$42,4,FALSE)*(2*15.5*F16))-(IF(H16*6%&lt;=(VLOOKUP(B16,[1]PARÂMETRO!$B$9:$E$42,4,FALSE)*(2*15.5*F16)),H16*6%,VLOOKUP(B16,[1]PARÂMETRO!$B$9:$E$42,4,FALSE)*(2*15.5*F16)))+(VLOOKUP(B16,[1]PARÂMETRO!$B$9:$E$42,4,FALSE)*(2*15.5*I16))-(IF(K16*6%&lt;=(VLOOKUP(B16,[1]PARÂMETRO!$B$9:$E$42,4,FALSE)*(2*15.5*I16)),K16*6%,VLOOKUP(B16,[1]PARÂMETRO!$B$9:$E$42,4,FALSE)*(2*15.5*I16)))</f>
        <v>51.828400000000016</v>
      </c>
      <c r="Y16" s="89">
        <f>VLOOKUP(A16,[1]PARÂMETRO!$B$2:$I$4,4,FALSE)*L16</f>
        <v>91.08</v>
      </c>
      <c r="Z16" s="89">
        <f>VLOOKUP(A16,[1]PARÂMETRO!$B$2:$I$4,5,FALSE)*L16</f>
        <v>17.03</v>
      </c>
      <c r="AA16" s="89">
        <f>VLOOKUP(A16,[1]PARÂMETRO!$B$2:$I$4,6,FALSE)</f>
        <v>0</v>
      </c>
      <c r="AB16" s="89">
        <f>VLOOKUP($A16,[1]PARÂMETRO!$B$2:$I$4,7,FALSE)</f>
        <v>0</v>
      </c>
      <c r="AC16" s="89">
        <f>VLOOKUP($A16,[1]PARÂMETRO!$B$2:$I$4,8,FALSE)</f>
        <v>0</v>
      </c>
      <c r="AD16" s="89"/>
      <c r="AE16" s="89">
        <f t="shared" si="9"/>
        <v>560.65840000000003</v>
      </c>
      <c r="AF16" s="89">
        <f>'Resumo Geral imposto cd'!AF16</f>
        <v>62.374249647944445</v>
      </c>
      <c r="AG16" s="89"/>
      <c r="AH16" s="89">
        <f>'Resumo Geral imposto cd'!AH16</f>
        <v>58.532576741746027</v>
      </c>
      <c r="AI16" s="89"/>
      <c r="AJ16" s="89">
        <f t="shared" si="10"/>
        <v>120.90682638969048</v>
      </c>
      <c r="AK16" s="90">
        <f t="shared" si="11"/>
        <v>457.40767248484849</v>
      </c>
      <c r="AL16" s="90">
        <f t="shared" si="12"/>
        <v>34.305575436363632</v>
      </c>
      <c r="AM16" s="91">
        <f t="shared" si="13"/>
        <v>22.870383624242422</v>
      </c>
      <c r="AN16" s="90">
        <f t="shared" si="14"/>
        <v>4.5740767248484842</v>
      </c>
      <c r="AO16" s="91">
        <f t="shared" si="15"/>
        <v>57.175959060606061</v>
      </c>
      <c r="AP16" s="90">
        <f t="shared" si="16"/>
        <v>182.96306899393937</v>
      </c>
      <c r="AQ16" s="91">
        <f t="shared" si="17"/>
        <v>68.611150872727265</v>
      </c>
      <c r="AR16" s="90">
        <f t="shared" si="18"/>
        <v>13.722230174545453</v>
      </c>
      <c r="AS16" s="90">
        <f t="shared" si="19"/>
        <v>841.63011737212116</v>
      </c>
      <c r="AT16" s="89">
        <f t="shared" si="20"/>
        <v>190.58653020202019</v>
      </c>
      <c r="AU16" s="89">
        <f t="shared" si="21"/>
        <v>70.135843114343444</v>
      </c>
      <c r="AV16" s="89">
        <f t="shared" si="22"/>
        <v>260.72237331636364</v>
      </c>
      <c r="AW16" s="89">
        <f t="shared" si="23"/>
        <v>2.9646793586980915</v>
      </c>
      <c r="AX16" s="89">
        <f t="shared" si="24"/>
        <v>1.0910020040008981</v>
      </c>
      <c r="AY16" s="89">
        <f t="shared" si="25"/>
        <v>4.0556813626989898</v>
      </c>
      <c r="AZ16" s="89">
        <f t="shared" si="26"/>
        <v>11.477103201864711</v>
      </c>
      <c r="BA16" s="89">
        <f t="shared" si="27"/>
        <v>0.91816825614917696</v>
      </c>
      <c r="BB16" s="89">
        <f t="shared" si="28"/>
        <v>0.45908412807458848</v>
      </c>
      <c r="BC16" s="89">
        <f t="shared" si="29"/>
        <v>8.0046342684848497</v>
      </c>
      <c r="BD16" s="89">
        <f t="shared" si="30"/>
        <v>2.9457054108024252</v>
      </c>
      <c r="BE16" s="89">
        <f t="shared" si="31"/>
        <v>98.342649584242409</v>
      </c>
      <c r="BF16" s="89">
        <f t="shared" si="32"/>
        <v>3.8117306040404038</v>
      </c>
      <c r="BG16" s="89">
        <f t="shared" si="33"/>
        <v>125.95907545365856</v>
      </c>
      <c r="BH16" s="89">
        <f t="shared" si="34"/>
        <v>254.11537360269358</v>
      </c>
      <c r="BI16" s="89">
        <f t="shared" si="35"/>
        <v>31.764421700336698</v>
      </c>
      <c r="BJ16" s="89">
        <f t="shared" si="36"/>
        <v>19.281003972104376</v>
      </c>
      <c r="BK16" s="89">
        <f t="shared" si="37"/>
        <v>7.6234612080808075</v>
      </c>
      <c r="BL16" s="89">
        <f t="shared" si="38"/>
        <v>0</v>
      </c>
      <c r="BM16" s="89">
        <f t="shared" si="39"/>
        <v>115.10460785782331</v>
      </c>
      <c r="BN16" s="89">
        <f t="shared" si="40"/>
        <v>427.8888683410388</v>
      </c>
      <c r="BO16" s="89">
        <f t="shared" si="41"/>
        <v>1660.2561158458811</v>
      </c>
      <c r="BP16" s="89">
        <f t="shared" si="42"/>
        <v>1660.2561158458811</v>
      </c>
      <c r="BQ16" s="89">
        <f t="shared" si="43"/>
        <v>4628.8597046598134</v>
      </c>
      <c r="BR16" s="89">
        <f t="shared" si="44"/>
        <v>113.70460048534818</v>
      </c>
      <c r="BS16" s="92">
        <f>VLOOKUP(B16,'[1]ISS VIGILANCIA'!$A$1:$B$35,2,FALSE)*100</f>
        <v>3</v>
      </c>
      <c r="BT16" s="93">
        <f t="shared" si="45"/>
        <v>6.65</v>
      </c>
      <c r="BU16" s="94">
        <f t="shared" si="46"/>
        <v>3.2137118371719318</v>
      </c>
      <c r="BV16" s="95">
        <f t="shared" si="47"/>
        <v>156.79573284629996</v>
      </c>
      <c r="BW16" s="94">
        <f t="shared" si="48"/>
        <v>3.2137118371719318</v>
      </c>
      <c r="BX16" s="96">
        <f t="shared" si="49"/>
        <v>156.79573284629996</v>
      </c>
      <c r="BY16" s="94">
        <f t="shared" si="50"/>
        <v>0.69630423138725195</v>
      </c>
      <c r="BZ16" s="89">
        <f t="shared" si="55"/>
        <v>33.97240878336499</v>
      </c>
      <c r="CA16" s="89">
        <f t="shared" si="51"/>
        <v>136.39624858887416</v>
      </c>
      <c r="CB16" s="89">
        <f t="shared" si="52"/>
        <v>597.6647235501872</v>
      </c>
      <c r="CC16" s="97">
        <f t="shared" si="53"/>
        <v>5226.5244282100002</v>
      </c>
      <c r="CD16" s="100"/>
    </row>
    <row r="17" spans="1:82" s="101" customFormat="1" ht="15" customHeight="1">
      <c r="A17" s="83" t="str">
        <f>[1]CCT!D23</f>
        <v>Sindesp - MG</v>
      </c>
      <c r="B17" s="83" t="str">
        <f>[1]CCT!C23</f>
        <v>Ituiutaba</v>
      </c>
      <c r="C17" s="87">
        <f>[1]CCT!F23</f>
        <v>1</v>
      </c>
      <c r="D17" s="85">
        <f>[1]CCT!E23</f>
        <v>1602.86</v>
      </c>
      <c r="E17" s="86">
        <f t="shared" si="0"/>
        <v>1602.86</v>
      </c>
      <c r="F17" s="87">
        <f>[1]CCT!H23</f>
        <v>0</v>
      </c>
      <c r="G17" s="85">
        <f>[1]CCT!G23</f>
        <v>0</v>
      </c>
      <c r="H17" s="86">
        <f t="shared" si="1"/>
        <v>0</v>
      </c>
      <c r="I17" s="87">
        <f>[1]CCT!J23</f>
        <v>0</v>
      </c>
      <c r="J17" s="85">
        <f>[1]CCT!I23</f>
        <v>0</v>
      </c>
      <c r="K17" s="86">
        <f t="shared" si="2"/>
        <v>0</v>
      </c>
      <c r="L17" s="88">
        <f t="shared" si="3"/>
        <v>1</v>
      </c>
      <c r="M17" s="89">
        <f t="shared" si="4"/>
        <v>1602.86</v>
      </c>
      <c r="N17" s="90"/>
      <c r="O17" s="89">
        <f t="shared" si="5"/>
        <v>480.85799999999995</v>
      </c>
      <c r="P17" s="89">
        <f t="shared" si="6"/>
        <v>0</v>
      </c>
      <c r="Q17" s="89"/>
      <c r="R17" s="90"/>
      <c r="S17" s="89">
        <f t="shared" si="7"/>
        <v>189.42890909090909</v>
      </c>
      <c r="T17" s="89">
        <f t="shared" si="54"/>
        <v>13.891453333333336</v>
      </c>
      <c r="U17" s="89">
        <f t="shared" si="8"/>
        <v>2287.0383624242422</v>
      </c>
      <c r="V17" s="89">
        <f>VLOOKUP('Resumo Geral'!A17,[1]PARÂMETRO!$B$2:$I$4,2,FALSE)*L17</f>
        <v>112.9</v>
      </c>
      <c r="W17" s="89">
        <f>(((VLOOKUP(A17,[1]PARÂMETRO!$B$2:$I$4,3,FALSE)*20)-(VLOOKUP(A17,[1]PARÂMETRO!$B$2:$I$4,3,FALSE)*20)*10%)*C17+((VLOOKUP(A17,[1]PARÂMETRO!$B$2:$IL$4,3,FALSE)*15.5)-(VLOOKUP(A17,[1]PARÂMETRO!$B$2:$I$4,3,FALSE)*15.5*10%))*F17+((VLOOKUP(A17,[1]PARÂMETRO!$B$2:$I$4,3,FALSE)*15.5)-(VLOOKUP(A17,[1]PARÂMETRO!$B$2:$I$4,3,FALSE)*15.5)*10%)*I17)</f>
        <v>287.82</v>
      </c>
      <c r="X17" s="89">
        <f>(VLOOKUP(B17,[1]PARÂMETRO!$B$9:$E$42,4,FALSE)*(2*20*C17))-(IF(E17*6%&lt;=(VLOOKUP(B17,[1]PARÂMETRO!$B$9:$E$42,4,FALSE)*(2*20*C17)),E17*6%,VLOOKUP(B17,[1]PARÂMETRO!$B$9:$E$42,4,FALSE)*(2*20*C17)))+(VLOOKUP(B17,[1]PARÂMETRO!$B$9:$E$42,4,FALSE)*(2*15.5*F17))-(IF(H17*6%&lt;=(VLOOKUP(B17,[1]PARÂMETRO!$B$9:$E$42,4,FALSE)*(2*15.5*F17)),H17*6%,VLOOKUP(B17,[1]PARÂMETRO!$B$9:$E$42,4,FALSE)*(2*15.5*F17)))+(VLOOKUP(B17,[1]PARÂMETRO!$B$9:$E$42,4,FALSE)*(2*15.5*I17))-(IF(K17*6%&lt;=(VLOOKUP(B17,[1]PARÂMETRO!$B$9:$E$42,4,FALSE)*(2*15.5*I17)),K17*6%,VLOOKUP(B17,[1]PARÂMETRO!$B$9:$E$42,4,FALSE)*(2*15.5*I17)))</f>
        <v>51.828400000000016</v>
      </c>
      <c r="Y17" s="89">
        <f>VLOOKUP(A17,[1]PARÂMETRO!$B$2:$I$4,4,FALSE)*L17</f>
        <v>91.08</v>
      </c>
      <c r="Z17" s="89">
        <f>VLOOKUP(A17,[1]PARÂMETRO!$B$2:$I$4,5,FALSE)*L17</f>
        <v>17.03</v>
      </c>
      <c r="AA17" s="89">
        <f>VLOOKUP(A17,[1]PARÂMETRO!$B$2:$I$4,6,FALSE)</f>
        <v>0</v>
      </c>
      <c r="AB17" s="89">
        <f>VLOOKUP($A17,[1]PARÂMETRO!$B$2:$I$4,7,FALSE)</f>
        <v>0</v>
      </c>
      <c r="AC17" s="89">
        <f>VLOOKUP($A17,[1]PARÂMETRO!$B$2:$I$4,8,FALSE)</f>
        <v>0</v>
      </c>
      <c r="AD17" s="89"/>
      <c r="AE17" s="89">
        <f t="shared" si="9"/>
        <v>560.65840000000003</v>
      </c>
      <c r="AF17" s="89">
        <f>'Resumo Geral imposto cd'!AF17</f>
        <v>62.374249647944445</v>
      </c>
      <c r="AG17" s="89"/>
      <c r="AH17" s="89">
        <f>'Resumo Geral imposto cd'!AH17</f>
        <v>58.532576741746027</v>
      </c>
      <c r="AI17" s="89"/>
      <c r="AJ17" s="89">
        <f t="shared" si="10"/>
        <v>120.90682638969048</v>
      </c>
      <c r="AK17" s="90">
        <f t="shared" si="11"/>
        <v>457.40767248484849</v>
      </c>
      <c r="AL17" s="90">
        <f t="shared" si="12"/>
        <v>34.305575436363632</v>
      </c>
      <c r="AM17" s="91">
        <f t="shared" si="13"/>
        <v>22.870383624242422</v>
      </c>
      <c r="AN17" s="90">
        <f t="shared" si="14"/>
        <v>4.5740767248484842</v>
      </c>
      <c r="AO17" s="91">
        <f t="shared" si="15"/>
        <v>57.175959060606061</v>
      </c>
      <c r="AP17" s="90">
        <f t="shared" si="16"/>
        <v>182.96306899393937</v>
      </c>
      <c r="AQ17" s="91">
        <f t="shared" si="17"/>
        <v>68.611150872727265</v>
      </c>
      <c r="AR17" s="90">
        <f t="shared" si="18"/>
        <v>13.722230174545453</v>
      </c>
      <c r="AS17" s="90">
        <f t="shared" si="19"/>
        <v>841.63011737212116</v>
      </c>
      <c r="AT17" s="89">
        <f t="shared" si="20"/>
        <v>190.58653020202019</v>
      </c>
      <c r="AU17" s="89">
        <f t="shared" si="21"/>
        <v>70.135843114343444</v>
      </c>
      <c r="AV17" s="89">
        <f t="shared" si="22"/>
        <v>260.72237331636364</v>
      </c>
      <c r="AW17" s="89">
        <f t="shared" si="23"/>
        <v>2.9646793586980915</v>
      </c>
      <c r="AX17" s="89">
        <f t="shared" si="24"/>
        <v>1.0910020040008981</v>
      </c>
      <c r="AY17" s="89">
        <f t="shared" si="25"/>
        <v>4.0556813626989898</v>
      </c>
      <c r="AZ17" s="89">
        <f t="shared" si="26"/>
        <v>11.477103201864711</v>
      </c>
      <c r="BA17" s="89">
        <f t="shared" si="27"/>
        <v>0.91816825614917696</v>
      </c>
      <c r="BB17" s="89">
        <f t="shared" si="28"/>
        <v>0.45908412807458848</v>
      </c>
      <c r="BC17" s="89">
        <f t="shared" si="29"/>
        <v>8.0046342684848497</v>
      </c>
      <c r="BD17" s="89">
        <f t="shared" si="30"/>
        <v>2.9457054108024252</v>
      </c>
      <c r="BE17" s="89">
        <f t="shared" si="31"/>
        <v>98.342649584242409</v>
      </c>
      <c r="BF17" s="89">
        <f t="shared" si="32"/>
        <v>3.8117306040404038</v>
      </c>
      <c r="BG17" s="89">
        <f t="shared" si="33"/>
        <v>125.95907545365856</v>
      </c>
      <c r="BH17" s="89">
        <f t="shared" si="34"/>
        <v>254.11537360269358</v>
      </c>
      <c r="BI17" s="89">
        <f t="shared" si="35"/>
        <v>31.764421700336698</v>
      </c>
      <c r="BJ17" s="89">
        <f t="shared" si="36"/>
        <v>19.281003972104376</v>
      </c>
      <c r="BK17" s="89">
        <f t="shared" si="37"/>
        <v>7.6234612080808075</v>
      </c>
      <c r="BL17" s="89">
        <f t="shared" si="38"/>
        <v>0</v>
      </c>
      <c r="BM17" s="89">
        <f t="shared" si="39"/>
        <v>115.10460785782331</v>
      </c>
      <c r="BN17" s="89">
        <f t="shared" si="40"/>
        <v>427.8888683410388</v>
      </c>
      <c r="BO17" s="89">
        <f t="shared" si="41"/>
        <v>1660.2561158458811</v>
      </c>
      <c r="BP17" s="89">
        <f t="shared" si="42"/>
        <v>1660.2561158458811</v>
      </c>
      <c r="BQ17" s="89">
        <f t="shared" si="43"/>
        <v>4628.8597046598134</v>
      </c>
      <c r="BR17" s="89">
        <f t="shared" si="44"/>
        <v>113.70460048534818</v>
      </c>
      <c r="BS17" s="92">
        <f>VLOOKUP(B17,'[1]ISS VIGILANCIA'!$A$1:$B$35,2,FALSE)*100</f>
        <v>4</v>
      </c>
      <c r="BT17" s="93">
        <f t="shared" si="45"/>
        <v>7.65</v>
      </c>
      <c r="BU17" s="94">
        <f t="shared" si="46"/>
        <v>4.3313481321061191</v>
      </c>
      <c r="BV17" s="95">
        <f t="shared" si="47"/>
        <v>211.32476681035354</v>
      </c>
      <c r="BW17" s="94">
        <f t="shared" si="48"/>
        <v>3.2485110990795891</v>
      </c>
      <c r="BX17" s="96">
        <f t="shared" si="49"/>
        <v>158.49357510776514</v>
      </c>
      <c r="BY17" s="94">
        <f t="shared" si="50"/>
        <v>0.70384407146724437</v>
      </c>
      <c r="BZ17" s="89">
        <f t="shared" si="55"/>
        <v>34.340274606682449</v>
      </c>
      <c r="CA17" s="89">
        <f t="shared" si="51"/>
        <v>136.39624858887416</v>
      </c>
      <c r="CB17" s="89">
        <f t="shared" si="52"/>
        <v>654.25946559902354</v>
      </c>
      <c r="CC17" s="97">
        <f t="shared" si="53"/>
        <v>5283.1191702588367</v>
      </c>
      <c r="CD17" s="100"/>
    </row>
    <row r="18" spans="1:82" s="101" customFormat="1" ht="15" customHeight="1">
      <c r="A18" s="83" t="str">
        <f>[1]CCT!D24</f>
        <v>Sindesp - MG</v>
      </c>
      <c r="B18" s="83" t="str">
        <f>[1]CCT!C24</f>
        <v>Lavras</v>
      </c>
      <c r="C18" s="87">
        <f>[1]CCT!F24</f>
        <v>1</v>
      </c>
      <c r="D18" s="85">
        <f>[1]CCT!E24</f>
        <v>1602.86</v>
      </c>
      <c r="E18" s="86">
        <f t="shared" si="0"/>
        <v>1602.86</v>
      </c>
      <c r="F18" s="87">
        <f>[1]CCT!H24</f>
        <v>0</v>
      </c>
      <c r="G18" s="85">
        <f>[1]CCT!G24</f>
        <v>0</v>
      </c>
      <c r="H18" s="86">
        <f t="shared" si="1"/>
        <v>0</v>
      </c>
      <c r="I18" s="87">
        <f>[1]CCT!J24</f>
        <v>0</v>
      </c>
      <c r="J18" s="85">
        <f>[1]CCT!I24</f>
        <v>0</v>
      </c>
      <c r="K18" s="86">
        <f t="shared" si="2"/>
        <v>0</v>
      </c>
      <c r="L18" s="88">
        <f t="shared" si="3"/>
        <v>1</v>
      </c>
      <c r="M18" s="89">
        <f t="shared" si="4"/>
        <v>1602.86</v>
      </c>
      <c r="N18" s="90"/>
      <c r="O18" s="89">
        <f t="shared" si="5"/>
        <v>480.85799999999995</v>
      </c>
      <c r="P18" s="89">
        <f t="shared" si="6"/>
        <v>0</v>
      </c>
      <c r="Q18" s="89"/>
      <c r="R18" s="90"/>
      <c r="S18" s="89">
        <f t="shared" si="7"/>
        <v>189.42890909090909</v>
      </c>
      <c r="T18" s="89">
        <f t="shared" si="54"/>
        <v>13.891453333333336</v>
      </c>
      <c r="U18" s="89">
        <f t="shared" si="8"/>
        <v>2287.0383624242422</v>
      </c>
      <c r="V18" s="89">
        <f>VLOOKUP('Resumo Geral'!A18,[1]PARÂMETRO!$B$2:$I$4,2,FALSE)*L18</f>
        <v>112.9</v>
      </c>
      <c r="W18" s="89">
        <f>(((VLOOKUP(A18,[1]PARÂMETRO!$B$2:$I$4,3,FALSE)*20)-(VLOOKUP(A18,[1]PARÂMETRO!$B$2:$I$4,3,FALSE)*20)*10%)*C18+((VLOOKUP(A18,[1]PARÂMETRO!$B$2:$IL$4,3,FALSE)*15.5)-(VLOOKUP(A18,[1]PARÂMETRO!$B$2:$I$4,3,FALSE)*15.5*10%))*F18+((VLOOKUP(A18,[1]PARÂMETRO!$B$2:$I$4,3,FALSE)*15.5)-(VLOOKUP(A18,[1]PARÂMETRO!$B$2:$I$4,3,FALSE)*15.5)*10%)*I18)</f>
        <v>287.82</v>
      </c>
      <c r="X18" s="89">
        <f>(VLOOKUP(B18,[1]PARÂMETRO!$B$9:$E$42,4,FALSE)*(2*20*C18))-(IF(E18*6%&lt;=(VLOOKUP(B18,[1]PARÂMETRO!$B$9:$E$42,4,FALSE)*(2*20*C18)),E18*6%,VLOOKUP(B18,[1]PARÂMETRO!$B$9:$E$42,4,FALSE)*(2*20*C18)))+(VLOOKUP(B18,[1]PARÂMETRO!$B$9:$E$42,4,FALSE)*(2*15.5*F18))-(IF(H18*6%&lt;=(VLOOKUP(B18,[1]PARÂMETRO!$B$9:$E$42,4,FALSE)*(2*15.5*F18)),H18*6%,VLOOKUP(B18,[1]PARÂMETRO!$B$9:$E$42,4,FALSE)*(2*15.5*F18)))+(VLOOKUP(B18,[1]PARÂMETRO!$B$9:$E$42,4,FALSE)*(2*15.5*I18))-(IF(K18*6%&lt;=(VLOOKUP(B18,[1]PARÂMETRO!$B$9:$E$42,4,FALSE)*(2*15.5*I18)),K18*6%,VLOOKUP(B18,[1]PARÂMETRO!$B$9:$E$42,4,FALSE)*(2*15.5*I18)))</f>
        <v>51.828400000000016</v>
      </c>
      <c r="Y18" s="89">
        <f>VLOOKUP(A18,[1]PARÂMETRO!$B$2:$I$4,4,FALSE)*L18</f>
        <v>91.08</v>
      </c>
      <c r="Z18" s="89">
        <f>VLOOKUP(A18,[1]PARÂMETRO!$B$2:$I$4,5,FALSE)*L18</f>
        <v>17.03</v>
      </c>
      <c r="AA18" s="89">
        <f>VLOOKUP(A18,[1]PARÂMETRO!$B$2:$I$4,6,FALSE)</f>
        <v>0</v>
      </c>
      <c r="AB18" s="89">
        <f>VLOOKUP($A18,[1]PARÂMETRO!$B$2:$I$4,7,FALSE)</f>
        <v>0</v>
      </c>
      <c r="AC18" s="89">
        <f>VLOOKUP($A18,[1]PARÂMETRO!$B$2:$I$4,8,FALSE)</f>
        <v>0</v>
      </c>
      <c r="AD18" s="89"/>
      <c r="AE18" s="89">
        <f t="shared" si="9"/>
        <v>560.65840000000003</v>
      </c>
      <c r="AF18" s="89">
        <f>'Resumo Geral imposto cd'!AF18</f>
        <v>62.374249647944445</v>
      </c>
      <c r="AG18" s="89"/>
      <c r="AH18" s="89">
        <f>'Resumo Geral imposto cd'!AH18</f>
        <v>58.532576741746027</v>
      </c>
      <c r="AI18" s="89"/>
      <c r="AJ18" s="89">
        <f t="shared" si="10"/>
        <v>120.90682638969048</v>
      </c>
      <c r="AK18" s="90">
        <f t="shared" si="11"/>
        <v>457.40767248484849</v>
      </c>
      <c r="AL18" s="90">
        <f t="shared" si="12"/>
        <v>34.305575436363632</v>
      </c>
      <c r="AM18" s="91">
        <f t="shared" si="13"/>
        <v>22.870383624242422</v>
      </c>
      <c r="AN18" s="90">
        <f t="shared" si="14"/>
        <v>4.5740767248484842</v>
      </c>
      <c r="AO18" s="91">
        <f t="shared" si="15"/>
        <v>57.175959060606061</v>
      </c>
      <c r="AP18" s="90">
        <f t="shared" si="16"/>
        <v>182.96306899393937</v>
      </c>
      <c r="AQ18" s="91">
        <f t="shared" si="17"/>
        <v>68.611150872727265</v>
      </c>
      <c r="AR18" s="90">
        <f t="shared" si="18"/>
        <v>13.722230174545453</v>
      </c>
      <c r="AS18" s="90">
        <f t="shared" si="19"/>
        <v>841.63011737212116</v>
      </c>
      <c r="AT18" s="89">
        <f t="shared" si="20"/>
        <v>190.58653020202019</v>
      </c>
      <c r="AU18" s="89">
        <f t="shared" si="21"/>
        <v>70.135843114343444</v>
      </c>
      <c r="AV18" s="89">
        <f t="shared" si="22"/>
        <v>260.72237331636364</v>
      </c>
      <c r="AW18" s="89">
        <f t="shared" si="23"/>
        <v>2.9646793586980915</v>
      </c>
      <c r="AX18" s="89">
        <f t="shared" si="24"/>
        <v>1.0910020040008981</v>
      </c>
      <c r="AY18" s="89">
        <f t="shared" si="25"/>
        <v>4.0556813626989898</v>
      </c>
      <c r="AZ18" s="89">
        <f t="shared" si="26"/>
        <v>11.477103201864711</v>
      </c>
      <c r="BA18" s="89">
        <f t="shared" si="27"/>
        <v>0.91816825614917696</v>
      </c>
      <c r="BB18" s="89">
        <f t="shared" si="28"/>
        <v>0.45908412807458848</v>
      </c>
      <c r="BC18" s="89">
        <f t="shared" si="29"/>
        <v>8.0046342684848497</v>
      </c>
      <c r="BD18" s="89">
        <f t="shared" si="30"/>
        <v>2.9457054108024252</v>
      </c>
      <c r="BE18" s="89">
        <f t="shared" si="31"/>
        <v>98.342649584242409</v>
      </c>
      <c r="BF18" s="89">
        <f t="shared" si="32"/>
        <v>3.8117306040404038</v>
      </c>
      <c r="BG18" s="89">
        <f t="shared" si="33"/>
        <v>125.95907545365856</v>
      </c>
      <c r="BH18" s="89">
        <f t="shared" si="34"/>
        <v>254.11537360269358</v>
      </c>
      <c r="BI18" s="89">
        <f t="shared" si="35"/>
        <v>31.764421700336698</v>
      </c>
      <c r="BJ18" s="89">
        <f t="shared" si="36"/>
        <v>19.281003972104376</v>
      </c>
      <c r="BK18" s="89">
        <f t="shared" si="37"/>
        <v>7.6234612080808075</v>
      </c>
      <c r="BL18" s="89">
        <f t="shared" si="38"/>
        <v>0</v>
      </c>
      <c r="BM18" s="89">
        <f t="shared" si="39"/>
        <v>115.10460785782331</v>
      </c>
      <c r="BN18" s="89">
        <f t="shared" si="40"/>
        <v>427.8888683410388</v>
      </c>
      <c r="BO18" s="89">
        <f t="shared" si="41"/>
        <v>1660.2561158458811</v>
      </c>
      <c r="BP18" s="89">
        <f t="shared" si="42"/>
        <v>1660.2561158458811</v>
      </c>
      <c r="BQ18" s="89">
        <f t="shared" si="43"/>
        <v>4628.8597046598134</v>
      </c>
      <c r="BR18" s="89">
        <f t="shared" si="44"/>
        <v>113.70460048534818</v>
      </c>
      <c r="BS18" s="92">
        <f>VLOOKUP(B18,'[1]ISS VIGILANCIA'!$A$1:$B$35,2,FALSE)*100</f>
        <v>5</v>
      </c>
      <c r="BT18" s="93">
        <f t="shared" si="45"/>
        <v>8.65</v>
      </c>
      <c r="BU18" s="94">
        <f t="shared" si="46"/>
        <v>5.473453749315822</v>
      </c>
      <c r="BV18" s="95">
        <f t="shared" si="47"/>
        <v>267.04764935599559</v>
      </c>
      <c r="BW18" s="94">
        <f t="shared" si="48"/>
        <v>3.2840722495894927</v>
      </c>
      <c r="BX18" s="96">
        <f t="shared" si="49"/>
        <v>160.22858961359734</v>
      </c>
      <c r="BY18" s="94">
        <f t="shared" si="50"/>
        <v>0.71154898741105688</v>
      </c>
      <c r="BZ18" s="89">
        <f t="shared" si="55"/>
        <v>34.716194416279428</v>
      </c>
      <c r="CA18" s="89">
        <f t="shared" si="51"/>
        <v>136.39624858887416</v>
      </c>
      <c r="CB18" s="89">
        <f t="shared" si="52"/>
        <v>712.09328246009477</v>
      </c>
      <c r="CC18" s="97">
        <f t="shared" si="53"/>
        <v>5340.9529871199084</v>
      </c>
      <c r="CD18" s="100"/>
    </row>
    <row r="19" spans="1:82" s="101" customFormat="1" ht="15" customHeight="1">
      <c r="A19" s="83" t="str">
        <f>[1]CCT!D25</f>
        <v>Sindesp - MG</v>
      </c>
      <c r="B19" s="83" t="str">
        <f>[1]CCT!C25</f>
        <v>Matozinhos</v>
      </c>
      <c r="C19" s="87">
        <f>[1]CCT!F25</f>
        <v>1</v>
      </c>
      <c r="D19" s="85">
        <f>[1]CCT!E25</f>
        <v>1602.86</v>
      </c>
      <c r="E19" s="86">
        <f t="shared" si="0"/>
        <v>1602.86</v>
      </c>
      <c r="F19" s="87">
        <f>[1]CCT!H25</f>
        <v>0</v>
      </c>
      <c r="G19" s="85">
        <f>[1]CCT!G25</f>
        <v>0</v>
      </c>
      <c r="H19" s="86">
        <f t="shared" si="1"/>
        <v>0</v>
      </c>
      <c r="I19" s="87">
        <f>[1]CCT!J25</f>
        <v>0</v>
      </c>
      <c r="J19" s="85">
        <f>[1]CCT!I25</f>
        <v>0</v>
      </c>
      <c r="K19" s="86">
        <f t="shared" si="2"/>
        <v>0</v>
      </c>
      <c r="L19" s="88">
        <f t="shared" si="3"/>
        <v>1</v>
      </c>
      <c r="M19" s="89">
        <f t="shared" si="4"/>
        <v>1602.86</v>
      </c>
      <c r="N19" s="90"/>
      <c r="O19" s="89">
        <f t="shared" si="5"/>
        <v>480.85799999999995</v>
      </c>
      <c r="P19" s="89">
        <f t="shared" si="6"/>
        <v>0</v>
      </c>
      <c r="Q19" s="89"/>
      <c r="R19" s="90"/>
      <c r="S19" s="89">
        <f t="shared" si="7"/>
        <v>189.42890909090909</v>
      </c>
      <c r="T19" s="89">
        <f t="shared" si="54"/>
        <v>13.891453333333336</v>
      </c>
      <c r="U19" s="89">
        <f t="shared" si="8"/>
        <v>2287.0383624242422</v>
      </c>
      <c r="V19" s="89">
        <f>VLOOKUP('Resumo Geral'!A19,[1]PARÂMETRO!$B$2:$I$4,2,FALSE)*L19</f>
        <v>112.9</v>
      </c>
      <c r="W19" s="89">
        <f>(((VLOOKUP(A19,[1]PARÂMETRO!$B$2:$I$4,3,FALSE)*20)-(VLOOKUP(A19,[1]PARÂMETRO!$B$2:$I$4,3,FALSE)*20)*10%)*C19+((VLOOKUP(A19,[1]PARÂMETRO!$B$2:$IL$4,3,FALSE)*15.5)-(VLOOKUP(A19,[1]PARÂMETRO!$B$2:$I$4,3,FALSE)*15.5*10%))*F19+((VLOOKUP(A19,[1]PARÂMETRO!$B$2:$I$4,3,FALSE)*15.5)-(VLOOKUP(A19,[1]PARÂMETRO!$B$2:$I$4,3,FALSE)*15.5)*10%)*I19)</f>
        <v>287.82</v>
      </c>
      <c r="X19" s="89">
        <f>(VLOOKUP(B19,[1]PARÂMETRO!$B$9:$E$42,4,FALSE)*(2*20*C19))-(IF(E19*6%&lt;=(VLOOKUP(B19,[1]PARÂMETRO!$B$9:$E$42,4,FALSE)*(2*20*C19)),E19*6%,VLOOKUP(B19,[1]PARÂMETRO!$B$9:$E$42,4,FALSE)*(2*20*C19)))+(VLOOKUP(B19,[1]PARÂMETRO!$B$9:$E$42,4,FALSE)*(2*15.5*F19))-(IF(H19*6%&lt;=(VLOOKUP(B19,[1]PARÂMETRO!$B$9:$E$42,4,FALSE)*(2*15.5*F19)),H19*6%,VLOOKUP(B19,[1]PARÂMETRO!$B$9:$E$42,4,FALSE)*(2*15.5*F19)))+(VLOOKUP(B19,[1]PARÂMETRO!$B$9:$E$42,4,FALSE)*(2*15.5*I19))-(IF(K19*6%&lt;=(VLOOKUP(B19,[1]PARÂMETRO!$B$9:$E$42,4,FALSE)*(2*15.5*I19)),K19*6%,VLOOKUP(B19,[1]PARÂMETRO!$B$9:$E$42,4,FALSE)*(2*15.5*I19)))</f>
        <v>51.828400000000016</v>
      </c>
      <c r="Y19" s="89">
        <f>VLOOKUP(A19,[1]PARÂMETRO!$B$2:$I$4,4,FALSE)*L19</f>
        <v>91.08</v>
      </c>
      <c r="Z19" s="89">
        <f>VLOOKUP(A19,[1]PARÂMETRO!$B$2:$I$4,5,FALSE)*L19</f>
        <v>17.03</v>
      </c>
      <c r="AA19" s="89">
        <f>VLOOKUP(A19,[1]PARÂMETRO!$B$2:$I$4,6,FALSE)</f>
        <v>0</v>
      </c>
      <c r="AB19" s="89">
        <f>VLOOKUP($A19,[1]PARÂMETRO!$B$2:$I$4,7,FALSE)</f>
        <v>0</v>
      </c>
      <c r="AC19" s="89">
        <f>VLOOKUP($A19,[1]PARÂMETRO!$B$2:$I$4,8,FALSE)</f>
        <v>0</v>
      </c>
      <c r="AD19" s="89"/>
      <c r="AE19" s="89">
        <f t="shared" si="9"/>
        <v>560.65840000000003</v>
      </c>
      <c r="AF19" s="89">
        <f>'Resumo Geral imposto cd'!AF19</f>
        <v>62.374249647944445</v>
      </c>
      <c r="AG19" s="89"/>
      <c r="AH19" s="89">
        <f>'Resumo Geral imposto cd'!AH19</f>
        <v>58.532576741746027</v>
      </c>
      <c r="AI19" s="89"/>
      <c r="AJ19" s="89">
        <f t="shared" si="10"/>
        <v>120.90682638969048</v>
      </c>
      <c r="AK19" s="90">
        <f t="shared" si="11"/>
        <v>457.40767248484849</v>
      </c>
      <c r="AL19" s="90">
        <f t="shared" si="12"/>
        <v>34.305575436363632</v>
      </c>
      <c r="AM19" s="91">
        <f t="shared" si="13"/>
        <v>22.870383624242422</v>
      </c>
      <c r="AN19" s="90">
        <f t="shared" si="14"/>
        <v>4.5740767248484842</v>
      </c>
      <c r="AO19" s="91">
        <f t="shared" si="15"/>
        <v>57.175959060606061</v>
      </c>
      <c r="AP19" s="90">
        <f t="shared" si="16"/>
        <v>182.96306899393937</v>
      </c>
      <c r="AQ19" s="91">
        <f t="shared" si="17"/>
        <v>68.611150872727265</v>
      </c>
      <c r="AR19" s="90">
        <f t="shared" si="18"/>
        <v>13.722230174545453</v>
      </c>
      <c r="AS19" s="90">
        <f t="shared" si="19"/>
        <v>841.63011737212116</v>
      </c>
      <c r="AT19" s="89">
        <f t="shared" si="20"/>
        <v>190.58653020202019</v>
      </c>
      <c r="AU19" s="89">
        <f t="shared" si="21"/>
        <v>70.135843114343444</v>
      </c>
      <c r="AV19" s="89">
        <f t="shared" si="22"/>
        <v>260.72237331636364</v>
      </c>
      <c r="AW19" s="89">
        <f t="shared" si="23"/>
        <v>2.9646793586980915</v>
      </c>
      <c r="AX19" s="89">
        <f t="shared" si="24"/>
        <v>1.0910020040008981</v>
      </c>
      <c r="AY19" s="89">
        <f t="shared" si="25"/>
        <v>4.0556813626989898</v>
      </c>
      <c r="AZ19" s="89">
        <f t="shared" si="26"/>
        <v>11.477103201864711</v>
      </c>
      <c r="BA19" s="89">
        <f t="shared" si="27"/>
        <v>0.91816825614917696</v>
      </c>
      <c r="BB19" s="89">
        <f t="shared" si="28"/>
        <v>0.45908412807458848</v>
      </c>
      <c r="BC19" s="89">
        <f t="shared" si="29"/>
        <v>8.0046342684848497</v>
      </c>
      <c r="BD19" s="89">
        <f t="shared" si="30"/>
        <v>2.9457054108024252</v>
      </c>
      <c r="BE19" s="89">
        <f t="shared" si="31"/>
        <v>98.342649584242409</v>
      </c>
      <c r="BF19" s="89">
        <f t="shared" si="32"/>
        <v>3.8117306040404038</v>
      </c>
      <c r="BG19" s="89">
        <f t="shared" si="33"/>
        <v>125.95907545365856</v>
      </c>
      <c r="BH19" s="89">
        <f t="shared" si="34"/>
        <v>254.11537360269358</v>
      </c>
      <c r="BI19" s="89">
        <f t="shared" si="35"/>
        <v>31.764421700336698</v>
      </c>
      <c r="BJ19" s="89">
        <f t="shared" si="36"/>
        <v>19.281003972104376</v>
      </c>
      <c r="BK19" s="89">
        <f t="shared" si="37"/>
        <v>7.6234612080808075</v>
      </c>
      <c r="BL19" s="89">
        <f t="shared" si="38"/>
        <v>0</v>
      </c>
      <c r="BM19" s="89">
        <f t="shared" si="39"/>
        <v>115.10460785782331</v>
      </c>
      <c r="BN19" s="89">
        <f t="shared" si="40"/>
        <v>427.8888683410388</v>
      </c>
      <c r="BO19" s="89">
        <f t="shared" si="41"/>
        <v>1660.2561158458811</v>
      </c>
      <c r="BP19" s="89">
        <f t="shared" si="42"/>
        <v>1660.2561158458811</v>
      </c>
      <c r="BQ19" s="89">
        <f t="shared" si="43"/>
        <v>4628.8597046598134</v>
      </c>
      <c r="BR19" s="89">
        <f t="shared" si="44"/>
        <v>113.70460048534818</v>
      </c>
      <c r="BS19" s="92">
        <f>VLOOKUP(B19,'[1]ISS VIGILANCIA'!$A$1:$B$35,2,FALSE)*100</f>
        <v>2</v>
      </c>
      <c r="BT19" s="93">
        <f t="shared" si="45"/>
        <v>5.65</v>
      </c>
      <c r="BU19" s="94">
        <f t="shared" si="46"/>
        <v>2.1197668256491848</v>
      </c>
      <c r="BV19" s="95">
        <f t="shared" si="47"/>
        <v>103.42258725456387</v>
      </c>
      <c r="BW19" s="94">
        <f t="shared" si="48"/>
        <v>3.1796502384737768</v>
      </c>
      <c r="BX19" s="96">
        <f t="shared" si="49"/>
        <v>155.13388088184576</v>
      </c>
      <c r="BY19" s="94">
        <f t="shared" si="50"/>
        <v>0.68892421833598505</v>
      </c>
      <c r="BZ19" s="89">
        <f t="shared" si="55"/>
        <v>33.612340857733251</v>
      </c>
      <c r="CA19" s="89">
        <f t="shared" si="51"/>
        <v>136.39624858887416</v>
      </c>
      <c r="CB19" s="89">
        <f t="shared" si="52"/>
        <v>542.26965806836517</v>
      </c>
      <c r="CC19" s="97">
        <f t="shared" si="53"/>
        <v>5171.1293627281784</v>
      </c>
      <c r="CD19" s="100"/>
    </row>
    <row r="20" spans="1:82" s="101" customFormat="1" ht="15" customHeight="1">
      <c r="A20" s="83" t="str">
        <f>[1]CCT!D26</f>
        <v>Sindesp - MG</v>
      </c>
      <c r="B20" s="83" t="str">
        <f>[1]CCT!C26</f>
        <v>Monte Carmelo</v>
      </c>
      <c r="C20" s="87">
        <f>[1]CCT!F26</f>
        <v>0</v>
      </c>
      <c r="D20" s="85">
        <f>[1]CCT!E26</f>
        <v>0</v>
      </c>
      <c r="E20" s="86">
        <f t="shared" si="0"/>
        <v>0</v>
      </c>
      <c r="F20" s="87">
        <v>2</v>
      </c>
      <c r="G20" s="85">
        <f>[1]CCT!G26</f>
        <v>1602.86</v>
      </c>
      <c r="H20" s="86">
        <f t="shared" si="1"/>
        <v>3205.72</v>
      </c>
      <c r="I20" s="87">
        <f>[1]CCT!J26</f>
        <v>0</v>
      </c>
      <c r="J20" s="85">
        <f>[1]CCT!I26</f>
        <v>0</v>
      </c>
      <c r="K20" s="86">
        <f t="shared" si="2"/>
        <v>0</v>
      </c>
      <c r="L20" s="88">
        <f t="shared" si="3"/>
        <v>2</v>
      </c>
      <c r="M20" s="89">
        <f t="shared" si="4"/>
        <v>3205.72</v>
      </c>
      <c r="N20" s="90"/>
      <c r="O20" s="89">
        <f t="shared" si="5"/>
        <v>961.71599999999989</v>
      </c>
      <c r="P20" s="89">
        <f t="shared" si="6"/>
        <v>0</v>
      </c>
      <c r="Q20" s="89"/>
      <c r="R20" s="90"/>
      <c r="S20" s="89">
        <f t="shared" si="7"/>
        <v>293.61480909090909</v>
      </c>
      <c r="T20" s="89">
        <f t="shared" si="54"/>
        <v>94.714454545454558</v>
      </c>
      <c r="U20" s="89">
        <f t="shared" si="8"/>
        <v>4555.7652636363637</v>
      </c>
      <c r="V20" s="89">
        <f>VLOOKUP('Resumo Geral'!A20,[1]PARÂMETRO!$B$2:$I$4,2,FALSE)*L20</f>
        <v>225.8</v>
      </c>
      <c r="W20" s="89">
        <f>(((VLOOKUP(A20,[1]PARÂMETRO!$B$2:$I$4,3,FALSE)*20)-(VLOOKUP(A20,[1]PARÂMETRO!$B$2:$I$4,3,FALSE)*20)*10%)*C20+((VLOOKUP(A20,[1]PARÂMETRO!$B$2:$IL$4,3,FALSE)*15.5)-(VLOOKUP(A20,[1]PARÂMETRO!$B$2:$I$4,3,FALSE)*15.5*10%))*F20+((VLOOKUP(A20,[1]PARÂMETRO!$B$2:$I$4,3,FALSE)*15.5)-(VLOOKUP(A20,[1]PARÂMETRO!$B$2:$I$4,3,FALSE)*15.5)*10%)*I20)</f>
        <v>446.12099999999998</v>
      </c>
      <c r="X20" s="89">
        <f>(VLOOKUP(B20,[1]PARÂMETRO!$B$9:$E$42,4,FALSE)*(2*20*C20))-(IF(E20*6%&lt;=(VLOOKUP(B20,[1]PARÂMETRO!$B$9:$E$42,4,FALSE)*(2*20*C20)),E20*6%,VLOOKUP(B20,[1]PARÂMETRO!$B$9:$E$42,4,FALSE)*(2*20*C20)))+(VLOOKUP(B20,[1]PARÂMETRO!$B$9:$E$42,4,FALSE)*(2*15.5*F20))-(IF(H20*6%&lt;=(VLOOKUP(B20,[1]PARÂMETRO!$B$9:$E$42,4,FALSE)*(2*15.5*F20)),H20*6%,VLOOKUP(B20,[1]PARÂMETRO!$B$9:$E$42,4,FALSE)*(2*15.5*F20)))+(VLOOKUP(B20,[1]PARÂMETRO!$B$9:$E$42,4,FALSE)*(2*15.5*I20))-(IF(K20*6%&lt;=(VLOOKUP(B20,[1]PARÂMETRO!$B$9:$E$42,4,FALSE)*(2*15.5*I20)),K20*6%,VLOOKUP(B20,[1]PARÂMETRO!$B$9:$E$42,4,FALSE)*(2*15.5*I20)))</f>
        <v>37.056800000000038</v>
      </c>
      <c r="Y20" s="89">
        <f>VLOOKUP(A20,[1]PARÂMETRO!$B$2:$I$4,4,FALSE)*L20</f>
        <v>182.16</v>
      </c>
      <c r="Z20" s="89">
        <f>VLOOKUP(A20,[1]PARÂMETRO!$B$2:$I$4,5,FALSE)*L20</f>
        <v>34.06</v>
      </c>
      <c r="AA20" s="89">
        <f>VLOOKUP(A20,[1]PARÂMETRO!$B$2:$I$4,6,FALSE)</f>
        <v>0</v>
      </c>
      <c r="AB20" s="89">
        <f>VLOOKUP($A20,[1]PARÂMETRO!$B$2:$I$4,7,FALSE)</f>
        <v>0</v>
      </c>
      <c r="AC20" s="89">
        <f>VLOOKUP($A20,[1]PARÂMETRO!$B$2:$I$4,8,FALSE)</f>
        <v>0</v>
      </c>
      <c r="AD20" s="89"/>
      <c r="AE20" s="89">
        <f t="shared" si="9"/>
        <v>925.19780000000014</v>
      </c>
      <c r="AF20" s="89">
        <f>'Resumo Geral imposto cd'!AF20</f>
        <v>124.74849929588889</v>
      </c>
      <c r="AG20" s="89"/>
      <c r="AH20" s="89">
        <f>'Resumo Geral imposto cd'!AH20</f>
        <v>117.06515348349205</v>
      </c>
      <c r="AI20" s="89"/>
      <c r="AJ20" s="89">
        <f t="shared" si="10"/>
        <v>241.81365277938096</v>
      </c>
      <c r="AK20" s="90">
        <f t="shared" si="11"/>
        <v>911.15305272727278</v>
      </c>
      <c r="AL20" s="90">
        <f t="shared" si="12"/>
        <v>68.336478954545456</v>
      </c>
      <c r="AM20" s="91">
        <f t="shared" si="13"/>
        <v>45.557652636363635</v>
      </c>
      <c r="AN20" s="90">
        <f t="shared" si="14"/>
        <v>9.1115305272727269</v>
      </c>
      <c r="AO20" s="91">
        <f t="shared" si="15"/>
        <v>113.8941315909091</v>
      </c>
      <c r="AP20" s="90">
        <f t="shared" si="16"/>
        <v>364.46122109090908</v>
      </c>
      <c r="AQ20" s="91">
        <f t="shared" si="17"/>
        <v>136.67295790909091</v>
      </c>
      <c r="AR20" s="90">
        <f t="shared" si="18"/>
        <v>27.334591581818181</v>
      </c>
      <c r="AS20" s="90">
        <f t="shared" si="19"/>
        <v>1676.5216170181818</v>
      </c>
      <c r="AT20" s="89">
        <f t="shared" si="20"/>
        <v>379.64710530303029</v>
      </c>
      <c r="AU20" s="89">
        <f t="shared" si="21"/>
        <v>139.7101347515152</v>
      </c>
      <c r="AV20" s="89">
        <f t="shared" si="22"/>
        <v>519.35724005454551</v>
      </c>
      <c r="AW20" s="89">
        <f t="shared" si="23"/>
        <v>5.9056216380471378</v>
      </c>
      <c r="AX20" s="89">
        <f t="shared" si="24"/>
        <v>2.1732687628013472</v>
      </c>
      <c r="AY20" s="89">
        <f t="shared" si="25"/>
        <v>8.0788904008484845</v>
      </c>
      <c r="AZ20" s="89">
        <f t="shared" si="26"/>
        <v>22.862313528838737</v>
      </c>
      <c r="BA20" s="89">
        <f t="shared" si="27"/>
        <v>1.828985082307099</v>
      </c>
      <c r="BB20" s="89">
        <f t="shared" si="28"/>
        <v>0.9144925411535495</v>
      </c>
      <c r="BC20" s="89">
        <f t="shared" si="29"/>
        <v>15.945178422727276</v>
      </c>
      <c r="BD20" s="89">
        <f t="shared" si="30"/>
        <v>5.8678256595636391</v>
      </c>
      <c r="BE20" s="89">
        <f t="shared" si="31"/>
        <v>195.89790633636363</v>
      </c>
      <c r="BF20" s="89">
        <f t="shared" si="32"/>
        <v>7.5929421060606064</v>
      </c>
      <c r="BG20" s="89">
        <f t="shared" si="33"/>
        <v>250.90964367701454</v>
      </c>
      <c r="BH20" s="89">
        <f t="shared" si="34"/>
        <v>506.19614040404036</v>
      </c>
      <c r="BI20" s="89">
        <f t="shared" si="35"/>
        <v>63.274517550505045</v>
      </c>
      <c r="BJ20" s="89">
        <f t="shared" si="36"/>
        <v>38.40763215315657</v>
      </c>
      <c r="BK20" s="89">
        <f t="shared" si="37"/>
        <v>15.185884212121213</v>
      </c>
      <c r="BL20" s="89">
        <f t="shared" si="38"/>
        <v>0</v>
      </c>
      <c r="BM20" s="89">
        <f t="shared" si="39"/>
        <v>229.287616149695</v>
      </c>
      <c r="BN20" s="89">
        <f t="shared" si="40"/>
        <v>852.35179046951816</v>
      </c>
      <c r="BO20" s="89">
        <f t="shared" si="41"/>
        <v>3307.2191816201089</v>
      </c>
      <c r="BP20" s="89">
        <f t="shared" si="42"/>
        <v>3307.2191816201084</v>
      </c>
      <c r="BQ20" s="89">
        <f t="shared" si="43"/>
        <v>9029.9958980358533</v>
      </c>
      <c r="BR20" s="89">
        <f t="shared" si="44"/>
        <v>227.40920097069636</v>
      </c>
      <c r="BS20" s="92">
        <f>VLOOKUP(B20,'[1]ISS VIGILANCIA'!$A$1:$B$35,2,FALSE)*100</f>
        <v>3</v>
      </c>
      <c r="BT20" s="93">
        <f t="shared" si="45"/>
        <v>6.65</v>
      </c>
      <c r="BU20" s="94">
        <f t="shared" si="46"/>
        <v>3.2137118371719318</v>
      </c>
      <c r="BV20" s="95">
        <f t="shared" si="47"/>
        <v>306.2730882544497</v>
      </c>
      <c r="BW20" s="94">
        <f t="shared" si="48"/>
        <v>3.2137118371719318</v>
      </c>
      <c r="BX20" s="96">
        <f t="shared" si="49"/>
        <v>306.2730882544497</v>
      </c>
      <c r="BY20" s="94">
        <f t="shared" si="50"/>
        <v>0.69630423138725195</v>
      </c>
      <c r="BZ20" s="89">
        <f t="shared" si="55"/>
        <v>66.359169121797436</v>
      </c>
      <c r="CA20" s="89">
        <f t="shared" si="51"/>
        <v>272.79249717774832</v>
      </c>
      <c r="CB20" s="89">
        <f t="shared" si="52"/>
        <v>1179.1070437791416</v>
      </c>
      <c r="CC20" s="97">
        <f t="shared" si="53"/>
        <v>10209.102941814996</v>
      </c>
      <c r="CD20" s="100"/>
    </row>
    <row r="21" spans="1:82" s="101" customFormat="1" ht="15" customHeight="1">
      <c r="A21" s="102" t="str">
        <f>[1]CCT!D27</f>
        <v>Sindesp - Norte de Minas e Região</v>
      </c>
      <c r="B21" s="102" t="str">
        <f>[1]CCT!C27</f>
        <v>Montes Claros</v>
      </c>
      <c r="C21" s="87">
        <f>[1]CCT!F27</f>
        <v>0</v>
      </c>
      <c r="D21" s="85">
        <f>[1]CCT!E27</f>
        <v>0</v>
      </c>
      <c r="E21" s="86">
        <f t="shared" si="0"/>
        <v>0</v>
      </c>
      <c r="F21" s="87">
        <f>[1]CCT!H27</f>
        <v>2</v>
      </c>
      <c r="G21" s="85">
        <f>[1]CCT!G27</f>
        <v>1602.86</v>
      </c>
      <c r="H21" s="86">
        <f t="shared" si="1"/>
        <v>3205.72</v>
      </c>
      <c r="I21" s="87">
        <f>[1]CCT!J27</f>
        <v>2</v>
      </c>
      <c r="J21" s="85">
        <f>[1]CCT!I27</f>
        <v>1602.86</v>
      </c>
      <c r="K21" s="86">
        <f t="shared" si="2"/>
        <v>3205.72</v>
      </c>
      <c r="L21" s="88">
        <f t="shared" si="3"/>
        <v>4</v>
      </c>
      <c r="M21" s="89">
        <f t="shared" si="4"/>
        <v>6411.44</v>
      </c>
      <c r="N21" s="90"/>
      <c r="O21" s="89">
        <f t="shared" si="5"/>
        <v>1923.4319999999998</v>
      </c>
      <c r="P21" s="89">
        <f t="shared" si="6"/>
        <v>822.1214654545455</v>
      </c>
      <c r="Q21" s="89"/>
      <c r="R21" s="90"/>
      <c r="S21" s="89">
        <f t="shared" si="7"/>
        <v>645.151812338843</v>
      </c>
      <c r="T21" s="89">
        <f t="shared" si="54"/>
        <v>189.42890909090912</v>
      </c>
      <c r="U21" s="89">
        <f t="shared" si="8"/>
        <v>9991.5741868842979</v>
      </c>
      <c r="V21" s="89">
        <f>VLOOKUP('Resumo Geral'!A21,[1]PARÂMETRO!$B$2:$I$4,2,FALSE)*L21</f>
        <v>451.6</v>
      </c>
      <c r="W21" s="89">
        <f>(((VLOOKUP(A21,[1]PARÂMETRO!$B$2:$I$4,3,FALSE)*20)-(VLOOKUP(A21,[1]PARÂMETRO!$B$2:$I$4,3,FALSE)*20)*10%)*C21+((VLOOKUP(A21,[1]PARÂMETRO!$B$2:$IL$4,3,FALSE)*15.5)-(VLOOKUP(A21,[1]PARÂMETRO!$B$2:$I$4,3,FALSE)*15.5*10%))*F21+((VLOOKUP(A21,[1]PARÂMETRO!$B$2:$I$4,3,FALSE)*15.5)-(VLOOKUP(A21,[1]PARÂMETRO!$B$2:$I$4,3,FALSE)*15.5)*10%)*I21)</f>
        <v>892.24199999999996</v>
      </c>
      <c r="X21" s="89">
        <f>(VLOOKUP(B21,[1]PARÂMETRO!$B$9:$E$42,4,FALSE)*(2*20*C21))-(IF(E21*6%&lt;=(VLOOKUP(B21,[1]PARÂMETRO!$B$9:$E$42,4,FALSE)*(2*20*C21)),E21*6%,VLOOKUP(B21,[1]PARÂMETRO!$B$9:$E$42,4,FALSE)*(2*20*C21)))+(VLOOKUP(B21,[1]PARÂMETRO!$B$9:$E$42,4,FALSE)*(2*15.5*F21))-(IF(H21*6%&lt;=(VLOOKUP(B21,[1]PARÂMETRO!$B$9:$E$42,4,FALSE)*(2*15.5*F21)),H21*6%,VLOOKUP(B21,[1]PARÂMETRO!$B$9:$E$42,4,FALSE)*(2*15.5*F21)))+(VLOOKUP(B21,[1]PARÂMETRO!$B$9:$E$42,4,FALSE)*(2*15.5*I21))-(IF(K21*6%&lt;=(VLOOKUP(B21,[1]PARÂMETRO!$B$9:$E$42,4,FALSE)*(2*15.5*I21)),K21*6%,VLOOKUP(B21,[1]PARÂMETRO!$B$9:$E$42,4,FALSE)*(2*15.5*I21)))</f>
        <v>74.113600000000076</v>
      </c>
      <c r="Y21" s="89">
        <f>VLOOKUP(A21,[1]PARÂMETRO!$B$2:$I$4,4,FALSE)*L21</f>
        <v>364.32</v>
      </c>
      <c r="Z21" s="89">
        <f>VLOOKUP(A21,[1]PARÂMETRO!$B$2:$I$4,5,FALSE)*L21</f>
        <v>68.12</v>
      </c>
      <c r="AA21" s="89">
        <f>VLOOKUP(A21,[1]PARÂMETRO!$B$2:$I$4,6,FALSE)</f>
        <v>0</v>
      </c>
      <c r="AB21" s="89">
        <f>VLOOKUP($A21,[1]PARÂMETRO!$B$2:$I$4,7,FALSE)</f>
        <v>0</v>
      </c>
      <c r="AC21" s="89">
        <f>VLOOKUP($A21,[1]PARÂMETRO!$B$2:$I$4,8,FALSE)</f>
        <v>0</v>
      </c>
      <c r="AD21" s="89"/>
      <c r="AE21" s="89">
        <f t="shared" si="9"/>
        <v>1850.3956000000003</v>
      </c>
      <c r="AF21" s="89">
        <f>'Resumo Geral imposto cd'!AF21</f>
        <v>249.49699859177778</v>
      </c>
      <c r="AG21" s="89"/>
      <c r="AH21" s="89">
        <f>'Resumo Geral imposto cd'!AH21</f>
        <v>234.13030696698411</v>
      </c>
      <c r="AI21" s="89"/>
      <c r="AJ21" s="89">
        <f t="shared" si="10"/>
        <v>483.62730555876192</v>
      </c>
      <c r="AK21" s="90">
        <f t="shared" si="11"/>
        <v>1998.3148373768597</v>
      </c>
      <c r="AL21" s="90">
        <f t="shared" si="12"/>
        <v>149.87361280326445</v>
      </c>
      <c r="AM21" s="91">
        <f t="shared" si="13"/>
        <v>99.915741868842986</v>
      </c>
      <c r="AN21" s="90">
        <f t="shared" si="14"/>
        <v>19.983148373768596</v>
      </c>
      <c r="AO21" s="91">
        <f t="shared" si="15"/>
        <v>249.78935467210746</v>
      </c>
      <c r="AP21" s="90">
        <f t="shared" si="16"/>
        <v>799.32593495074389</v>
      </c>
      <c r="AQ21" s="91">
        <f t="shared" si="17"/>
        <v>299.7472256065289</v>
      </c>
      <c r="AR21" s="90">
        <f t="shared" si="18"/>
        <v>59.949445121305786</v>
      </c>
      <c r="AS21" s="90">
        <f t="shared" si="19"/>
        <v>3676.8993007734216</v>
      </c>
      <c r="AT21" s="89">
        <f t="shared" si="20"/>
        <v>832.63118224035816</v>
      </c>
      <c r="AU21" s="89">
        <f t="shared" si="21"/>
        <v>306.40827506445191</v>
      </c>
      <c r="AV21" s="89">
        <f t="shared" si="22"/>
        <v>1139.0394573048102</v>
      </c>
      <c r="AW21" s="89">
        <f t="shared" si="23"/>
        <v>12.952040612627794</v>
      </c>
      <c r="AX21" s="89">
        <f t="shared" si="24"/>
        <v>4.7663509454470292</v>
      </c>
      <c r="AY21" s="89">
        <f t="shared" si="25"/>
        <v>17.718391558074824</v>
      </c>
      <c r="AZ21" s="89">
        <f t="shared" si="26"/>
        <v>50.140972699034535</v>
      </c>
      <c r="BA21" s="89">
        <f t="shared" si="27"/>
        <v>4.0112778159227629</v>
      </c>
      <c r="BB21" s="89">
        <f t="shared" si="28"/>
        <v>2.0056389079613814</v>
      </c>
      <c r="BC21" s="89">
        <f t="shared" si="29"/>
        <v>34.970509654095046</v>
      </c>
      <c r="BD21" s="89">
        <f t="shared" si="30"/>
        <v>12.869147552706981</v>
      </c>
      <c r="BE21" s="89">
        <f t="shared" si="31"/>
        <v>429.63769003602476</v>
      </c>
      <c r="BF21" s="89">
        <f t="shared" si="32"/>
        <v>16.652623644807164</v>
      </c>
      <c r="BG21" s="89">
        <f t="shared" si="33"/>
        <v>550.28786031055256</v>
      </c>
      <c r="BH21" s="89">
        <f t="shared" si="34"/>
        <v>1110.1749096538108</v>
      </c>
      <c r="BI21" s="89">
        <f t="shared" si="35"/>
        <v>138.77186370672635</v>
      </c>
      <c r="BJ21" s="89">
        <f t="shared" si="36"/>
        <v>84.234521269982906</v>
      </c>
      <c r="BK21" s="89">
        <f t="shared" si="37"/>
        <v>33.305247289614329</v>
      </c>
      <c r="BL21" s="89">
        <f t="shared" si="38"/>
        <v>0</v>
      </c>
      <c r="BM21" s="89">
        <f t="shared" si="39"/>
        <v>502.86704742660959</v>
      </c>
      <c r="BN21" s="89">
        <f t="shared" si="40"/>
        <v>1869.353589346744</v>
      </c>
      <c r="BO21" s="89">
        <f t="shared" si="41"/>
        <v>7253.2985992936037</v>
      </c>
      <c r="BP21" s="89">
        <f t="shared" si="42"/>
        <v>7253.2985992936028</v>
      </c>
      <c r="BQ21" s="89">
        <f t="shared" si="43"/>
        <v>19578.895691736663</v>
      </c>
      <c r="BR21" s="89">
        <f t="shared" si="44"/>
        <v>454.81840194139272</v>
      </c>
      <c r="BS21" s="92">
        <f>VLOOKUP(B21,'[1]ISS VIGILANCIA'!$A$1:$B$35,2,FALSE)*100</f>
        <v>4</v>
      </c>
      <c r="BT21" s="93">
        <f t="shared" si="45"/>
        <v>7.65</v>
      </c>
      <c r="BU21" s="94">
        <f t="shared" si="46"/>
        <v>4.3313481321061191</v>
      </c>
      <c r="BV21" s="95">
        <f t="shared" si="47"/>
        <v>891.36108665007282</v>
      </c>
      <c r="BW21" s="94">
        <f t="shared" si="48"/>
        <v>3.2485110990795891</v>
      </c>
      <c r="BX21" s="96">
        <f t="shared" si="49"/>
        <v>668.52081498755467</v>
      </c>
      <c r="BY21" s="94">
        <f t="shared" si="50"/>
        <v>0.70384407146724437</v>
      </c>
      <c r="BZ21" s="89">
        <f t="shared" si="55"/>
        <v>144.84617658063686</v>
      </c>
      <c r="CA21" s="89">
        <f t="shared" si="51"/>
        <v>545.58499435549663</v>
      </c>
      <c r="CB21" s="89">
        <f t="shared" si="52"/>
        <v>2705.131474515154</v>
      </c>
      <c r="CC21" s="97">
        <f t="shared" si="53"/>
        <v>22284.027166251817</v>
      </c>
      <c r="CD21" s="100"/>
    </row>
    <row r="22" spans="1:82" s="101" customFormat="1" ht="15" customHeight="1">
      <c r="A22" s="102" t="str">
        <f>[1]CCT!D28</f>
        <v>Sindesp - MG</v>
      </c>
      <c r="B22" s="102" t="str">
        <f>[1]CCT!C28</f>
        <v>Nova Lima</v>
      </c>
      <c r="C22" s="87">
        <f>[1]CCT!F28</f>
        <v>0</v>
      </c>
      <c r="D22" s="85">
        <f>[1]CCT!E28</f>
        <v>0</v>
      </c>
      <c r="E22" s="86">
        <f t="shared" si="0"/>
        <v>0</v>
      </c>
      <c r="F22" s="87">
        <f>[1]CCT!H28</f>
        <v>2</v>
      </c>
      <c r="G22" s="85">
        <f>[1]CCT!G28</f>
        <v>1602.86</v>
      </c>
      <c r="H22" s="86">
        <f t="shared" si="1"/>
        <v>3205.72</v>
      </c>
      <c r="I22" s="87">
        <f>[1]CCT!J28</f>
        <v>0</v>
      </c>
      <c r="J22" s="85">
        <f>[1]CCT!I28</f>
        <v>0</v>
      </c>
      <c r="K22" s="86">
        <f t="shared" si="2"/>
        <v>0</v>
      </c>
      <c r="L22" s="88">
        <f t="shared" si="3"/>
        <v>2</v>
      </c>
      <c r="M22" s="89">
        <f t="shared" si="4"/>
        <v>3205.72</v>
      </c>
      <c r="N22" s="90"/>
      <c r="O22" s="89">
        <f t="shared" si="5"/>
        <v>961.71599999999989</v>
      </c>
      <c r="P22" s="89">
        <f t="shared" si="6"/>
        <v>0</v>
      </c>
      <c r="Q22" s="89"/>
      <c r="R22" s="90"/>
      <c r="S22" s="89">
        <f t="shared" si="7"/>
        <v>293.61480909090909</v>
      </c>
      <c r="T22" s="89">
        <f t="shared" si="54"/>
        <v>94.714454545454558</v>
      </c>
      <c r="U22" s="89">
        <f t="shared" si="8"/>
        <v>4555.7652636363637</v>
      </c>
      <c r="V22" s="89">
        <f>VLOOKUP('Resumo Geral'!A22,[1]PARÂMETRO!$B$2:$I$4,2,FALSE)*L22</f>
        <v>225.8</v>
      </c>
      <c r="W22" s="89">
        <f>(((VLOOKUP(A22,[1]PARÂMETRO!$B$2:$I$4,3,FALSE)*20)-(VLOOKUP(A22,[1]PARÂMETRO!$B$2:$I$4,3,FALSE)*20)*10%)*C22+((VLOOKUP(A22,[1]PARÂMETRO!$B$2:$IL$4,3,FALSE)*15.5)-(VLOOKUP(A22,[1]PARÂMETRO!$B$2:$I$4,3,FALSE)*15.5*10%))*F22+((VLOOKUP(A22,[1]PARÂMETRO!$B$2:$I$4,3,FALSE)*15.5)-(VLOOKUP(A22,[1]PARÂMETRO!$B$2:$I$4,3,FALSE)*15.5)*10%)*I22)</f>
        <v>446.12099999999998</v>
      </c>
      <c r="X22" s="89">
        <f>(VLOOKUP(B22,[1]PARÂMETRO!$B$9:$E$42,4,FALSE)*(2*20*C22))-(IF(E22*6%&lt;=(VLOOKUP(B22,[1]PARÂMETRO!$B$9:$E$42,4,FALSE)*(2*20*C22)),E22*6%,VLOOKUP(B22,[1]PARÂMETRO!$B$9:$E$42,4,FALSE)*(2*20*C22)))+(VLOOKUP(B22,[1]PARÂMETRO!$B$9:$E$42,4,FALSE)*(2*15.5*F22))-(IF(H22*6%&lt;=(VLOOKUP(B22,[1]PARÂMETRO!$B$9:$E$42,4,FALSE)*(2*15.5*F22)),H22*6%,VLOOKUP(B22,[1]PARÂMETRO!$B$9:$E$42,4,FALSE)*(2*15.5*F22)))+(VLOOKUP(B22,[1]PARÂMETRO!$B$9:$E$42,4,FALSE)*(2*15.5*I22))-(IF(K22*6%&lt;=(VLOOKUP(B22,[1]PARÂMETRO!$B$9:$E$42,4,FALSE)*(2*15.5*I22)),K22*6%,VLOOKUP(B22,[1]PARÂMETRO!$B$9:$E$42,4,FALSE)*(2*15.5*I22)))</f>
        <v>37.056800000000038</v>
      </c>
      <c r="Y22" s="89">
        <f>VLOOKUP(A22,[1]PARÂMETRO!$B$2:$I$4,4,FALSE)*L22</f>
        <v>182.16</v>
      </c>
      <c r="Z22" s="89">
        <f>VLOOKUP(A22,[1]PARÂMETRO!$B$2:$I$4,5,FALSE)*L22</f>
        <v>34.06</v>
      </c>
      <c r="AA22" s="89">
        <f>VLOOKUP(A22,[1]PARÂMETRO!$B$2:$I$4,6,FALSE)</f>
        <v>0</v>
      </c>
      <c r="AB22" s="89">
        <f>VLOOKUP($A22,[1]PARÂMETRO!$B$2:$I$4,7,FALSE)</f>
        <v>0</v>
      </c>
      <c r="AC22" s="89">
        <f>VLOOKUP($A22,[1]PARÂMETRO!$B$2:$I$4,8,FALSE)</f>
        <v>0</v>
      </c>
      <c r="AD22" s="89"/>
      <c r="AE22" s="89">
        <f t="shared" si="9"/>
        <v>925.19780000000014</v>
      </c>
      <c r="AF22" s="89">
        <f>'Resumo Geral imposto cd'!AF22</f>
        <v>124.74849929588889</v>
      </c>
      <c r="AG22" s="89"/>
      <c r="AH22" s="89">
        <f>'Resumo Geral imposto cd'!AH22</f>
        <v>117.06515348349205</v>
      </c>
      <c r="AI22" s="89"/>
      <c r="AJ22" s="89">
        <f t="shared" si="10"/>
        <v>241.81365277938096</v>
      </c>
      <c r="AK22" s="90">
        <f t="shared" si="11"/>
        <v>911.15305272727278</v>
      </c>
      <c r="AL22" s="90">
        <f t="shared" si="12"/>
        <v>68.336478954545456</v>
      </c>
      <c r="AM22" s="91">
        <f t="shared" si="13"/>
        <v>45.557652636363635</v>
      </c>
      <c r="AN22" s="90">
        <f t="shared" si="14"/>
        <v>9.1115305272727269</v>
      </c>
      <c r="AO22" s="91">
        <f t="shared" si="15"/>
        <v>113.8941315909091</v>
      </c>
      <c r="AP22" s="90">
        <f t="shared" si="16"/>
        <v>364.46122109090908</v>
      </c>
      <c r="AQ22" s="91">
        <f t="shared" si="17"/>
        <v>136.67295790909091</v>
      </c>
      <c r="AR22" s="90">
        <f t="shared" si="18"/>
        <v>27.334591581818181</v>
      </c>
      <c r="AS22" s="90">
        <f t="shared" si="19"/>
        <v>1676.5216170181818</v>
      </c>
      <c r="AT22" s="89">
        <f t="shared" si="20"/>
        <v>379.64710530303029</v>
      </c>
      <c r="AU22" s="89">
        <f t="shared" si="21"/>
        <v>139.7101347515152</v>
      </c>
      <c r="AV22" s="89">
        <f t="shared" si="22"/>
        <v>519.35724005454551</v>
      </c>
      <c r="AW22" s="89">
        <f t="shared" si="23"/>
        <v>5.9056216380471378</v>
      </c>
      <c r="AX22" s="89">
        <f t="shared" si="24"/>
        <v>2.1732687628013472</v>
      </c>
      <c r="AY22" s="89">
        <f t="shared" si="25"/>
        <v>8.0788904008484845</v>
      </c>
      <c r="AZ22" s="89">
        <f t="shared" si="26"/>
        <v>22.862313528838737</v>
      </c>
      <c r="BA22" s="89">
        <f t="shared" si="27"/>
        <v>1.828985082307099</v>
      </c>
      <c r="BB22" s="89">
        <f t="shared" si="28"/>
        <v>0.9144925411535495</v>
      </c>
      <c r="BC22" s="89">
        <f t="shared" si="29"/>
        <v>15.945178422727276</v>
      </c>
      <c r="BD22" s="89">
        <f t="shared" si="30"/>
        <v>5.8678256595636391</v>
      </c>
      <c r="BE22" s="89">
        <f t="shared" si="31"/>
        <v>195.89790633636363</v>
      </c>
      <c r="BF22" s="89">
        <f t="shared" si="32"/>
        <v>7.5929421060606064</v>
      </c>
      <c r="BG22" s="89">
        <f t="shared" si="33"/>
        <v>250.90964367701454</v>
      </c>
      <c r="BH22" s="89">
        <f t="shared" si="34"/>
        <v>506.19614040404036</v>
      </c>
      <c r="BI22" s="89">
        <f t="shared" si="35"/>
        <v>63.274517550505045</v>
      </c>
      <c r="BJ22" s="89">
        <f t="shared" si="36"/>
        <v>38.40763215315657</v>
      </c>
      <c r="BK22" s="89">
        <f t="shared" si="37"/>
        <v>15.185884212121213</v>
      </c>
      <c r="BL22" s="89">
        <f t="shared" si="38"/>
        <v>0</v>
      </c>
      <c r="BM22" s="89">
        <f t="shared" si="39"/>
        <v>229.287616149695</v>
      </c>
      <c r="BN22" s="89">
        <f t="shared" si="40"/>
        <v>852.35179046951816</v>
      </c>
      <c r="BO22" s="89">
        <f t="shared" si="41"/>
        <v>3307.2191816201089</v>
      </c>
      <c r="BP22" s="89">
        <f t="shared" si="42"/>
        <v>3307.2191816201084</v>
      </c>
      <c r="BQ22" s="89">
        <f t="shared" si="43"/>
        <v>9029.9958980358533</v>
      </c>
      <c r="BR22" s="89">
        <f t="shared" si="44"/>
        <v>227.40920097069636</v>
      </c>
      <c r="BS22" s="92">
        <f>VLOOKUP(B22,'[1]ISS VIGILANCIA'!$A$1:$B$35,2,FALSE)*100</f>
        <v>2</v>
      </c>
      <c r="BT22" s="93">
        <f t="shared" si="45"/>
        <v>5.65</v>
      </c>
      <c r="BU22" s="94">
        <f t="shared" si="46"/>
        <v>2.1197668256491848</v>
      </c>
      <c r="BV22" s="95">
        <f t="shared" si="47"/>
        <v>202.01796706273083</v>
      </c>
      <c r="BW22" s="94">
        <f t="shared" si="48"/>
        <v>3.1796502384737768</v>
      </c>
      <c r="BX22" s="96">
        <f t="shared" si="49"/>
        <v>303.02695059409621</v>
      </c>
      <c r="BY22" s="94">
        <f t="shared" si="50"/>
        <v>0.68892421833598505</v>
      </c>
      <c r="BZ22" s="89">
        <f t="shared" si="55"/>
        <v>65.655839295387509</v>
      </c>
      <c r="CA22" s="89">
        <f t="shared" si="51"/>
        <v>272.79249717774832</v>
      </c>
      <c r="CB22" s="89">
        <f t="shared" si="52"/>
        <v>1070.9024551006592</v>
      </c>
      <c r="CC22" s="97">
        <f t="shared" si="53"/>
        <v>10100.898353136512</v>
      </c>
      <c r="CD22" s="100"/>
    </row>
    <row r="23" spans="1:82" s="101" customFormat="1" ht="15" customHeight="1">
      <c r="A23" s="83" t="str">
        <f>[1]CCT!D29</f>
        <v>Sindesp - Norte de Minas e Região</v>
      </c>
      <c r="B23" s="83" t="str">
        <f>[1]CCT!C29</f>
        <v>Porteirinha</v>
      </c>
      <c r="C23" s="87">
        <f>[1]CCT!F29</f>
        <v>1</v>
      </c>
      <c r="D23" s="85">
        <f>[1]CCT!E29</f>
        <v>1602.86</v>
      </c>
      <c r="E23" s="86">
        <f t="shared" si="0"/>
        <v>1602.86</v>
      </c>
      <c r="F23" s="87">
        <f>[1]CCT!H29</f>
        <v>0</v>
      </c>
      <c r="G23" s="85">
        <f>[1]CCT!G29</f>
        <v>0</v>
      </c>
      <c r="H23" s="86">
        <f t="shared" si="1"/>
        <v>0</v>
      </c>
      <c r="I23" s="87">
        <f>[1]CCT!J29</f>
        <v>0</v>
      </c>
      <c r="J23" s="85">
        <f>[1]CCT!I29</f>
        <v>0</v>
      </c>
      <c r="K23" s="86">
        <f t="shared" si="2"/>
        <v>0</v>
      </c>
      <c r="L23" s="88">
        <f t="shared" si="3"/>
        <v>1</v>
      </c>
      <c r="M23" s="89">
        <f t="shared" si="4"/>
        <v>1602.86</v>
      </c>
      <c r="N23" s="90"/>
      <c r="O23" s="89">
        <f t="shared" si="5"/>
        <v>480.85799999999995</v>
      </c>
      <c r="P23" s="89">
        <f t="shared" si="6"/>
        <v>0</v>
      </c>
      <c r="Q23" s="89"/>
      <c r="R23" s="90"/>
      <c r="S23" s="89">
        <f t="shared" si="7"/>
        <v>189.42890909090909</v>
      </c>
      <c r="T23" s="89">
        <f t="shared" si="54"/>
        <v>13.891453333333336</v>
      </c>
      <c r="U23" s="89">
        <f t="shared" si="8"/>
        <v>2287.0383624242422</v>
      </c>
      <c r="V23" s="89">
        <f>VLOOKUP('Resumo Geral'!A23,[1]PARÂMETRO!$B$2:$I$4,2,FALSE)*L23</f>
        <v>112.9</v>
      </c>
      <c r="W23" s="89">
        <f>(((VLOOKUP(A23,[1]PARÂMETRO!$B$2:$I$4,3,FALSE)*20)-(VLOOKUP(A23,[1]PARÂMETRO!$B$2:$I$4,3,FALSE)*20)*10%)*C23+((VLOOKUP(A23,[1]PARÂMETRO!$B$2:$IL$4,3,FALSE)*15.5)-(VLOOKUP(A23,[1]PARÂMETRO!$B$2:$I$4,3,FALSE)*15.5*10%))*F23+((VLOOKUP(A23,[1]PARÂMETRO!$B$2:$I$4,3,FALSE)*15.5)-(VLOOKUP(A23,[1]PARÂMETRO!$B$2:$I$4,3,FALSE)*15.5)*10%)*I23)</f>
        <v>287.82</v>
      </c>
      <c r="X23" s="89">
        <f>(VLOOKUP(B23,[1]PARÂMETRO!$B$9:$E$42,4,FALSE)*(2*20*C23))-(IF(E23*6%&lt;=(VLOOKUP(B23,[1]PARÂMETRO!$B$9:$E$42,4,FALSE)*(2*20*C23)),E23*6%,VLOOKUP(B23,[1]PARÂMETRO!$B$9:$E$42,4,FALSE)*(2*20*C23)))+(VLOOKUP(B23,[1]PARÂMETRO!$B$9:$E$42,4,FALSE)*(2*15.5*F23))-(IF(H23*6%&lt;=(VLOOKUP(B23,[1]PARÂMETRO!$B$9:$E$42,4,FALSE)*(2*15.5*F23)),H23*6%,VLOOKUP(B23,[1]PARÂMETRO!$B$9:$E$42,4,FALSE)*(2*15.5*F23)))+(VLOOKUP(B23,[1]PARÂMETRO!$B$9:$E$42,4,FALSE)*(2*15.5*I23))-(IF(K23*6%&lt;=(VLOOKUP(B23,[1]PARÂMETRO!$B$9:$E$42,4,FALSE)*(2*15.5*I23)),K23*6%,VLOOKUP(B23,[1]PARÂMETRO!$B$9:$E$42,4,FALSE)*(2*15.5*I23)))</f>
        <v>51.828400000000016</v>
      </c>
      <c r="Y23" s="89">
        <f>VLOOKUP(A23,[1]PARÂMETRO!$B$2:$I$4,4,FALSE)*L23</f>
        <v>91.08</v>
      </c>
      <c r="Z23" s="89">
        <f>VLOOKUP(A23,[1]PARÂMETRO!$B$2:$I$4,5,FALSE)*L23</f>
        <v>17.03</v>
      </c>
      <c r="AA23" s="89">
        <f>VLOOKUP(A23,[1]PARÂMETRO!$B$2:$I$4,6,FALSE)</f>
        <v>0</v>
      </c>
      <c r="AB23" s="89">
        <f>VLOOKUP($A23,[1]PARÂMETRO!$B$2:$I$4,7,FALSE)</f>
        <v>0</v>
      </c>
      <c r="AC23" s="89">
        <f>VLOOKUP($A23,[1]PARÂMETRO!$B$2:$I$4,8,FALSE)</f>
        <v>0</v>
      </c>
      <c r="AD23" s="89"/>
      <c r="AE23" s="89">
        <f t="shared" si="9"/>
        <v>560.65840000000003</v>
      </c>
      <c r="AF23" s="89">
        <f>'Resumo Geral imposto cd'!AF23</f>
        <v>62.374249647944445</v>
      </c>
      <c r="AG23" s="89"/>
      <c r="AH23" s="89">
        <f>'Resumo Geral imposto cd'!AH23</f>
        <v>58.532576741746027</v>
      </c>
      <c r="AI23" s="89"/>
      <c r="AJ23" s="89">
        <f t="shared" si="10"/>
        <v>120.90682638969048</v>
      </c>
      <c r="AK23" s="90">
        <f t="shared" si="11"/>
        <v>457.40767248484849</v>
      </c>
      <c r="AL23" s="90">
        <f t="shared" si="12"/>
        <v>34.305575436363632</v>
      </c>
      <c r="AM23" s="91">
        <f t="shared" si="13"/>
        <v>22.870383624242422</v>
      </c>
      <c r="AN23" s="90">
        <f t="shared" si="14"/>
        <v>4.5740767248484842</v>
      </c>
      <c r="AO23" s="91">
        <f t="shared" si="15"/>
        <v>57.175959060606061</v>
      </c>
      <c r="AP23" s="90">
        <f t="shared" si="16"/>
        <v>182.96306899393937</v>
      </c>
      <c r="AQ23" s="91">
        <f t="shared" si="17"/>
        <v>68.611150872727265</v>
      </c>
      <c r="AR23" s="90">
        <f t="shared" si="18"/>
        <v>13.722230174545453</v>
      </c>
      <c r="AS23" s="90">
        <f t="shared" si="19"/>
        <v>841.63011737212116</v>
      </c>
      <c r="AT23" s="89">
        <f t="shared" si="20"/>
        <v>190.58653020202019</v>
      </c>
      <c r="AU23" s="89">
        <f t="shared" si="21"/>
        <v>70.135843114343444</v>
      </c>
      <c r="AV23" s="89">
        <f t="shared" si="22"/>
        <v>260.72237331636364</v>
      </c>
      <c r="AW23" s="89">
        <f t="shared" si="23"/>
        <v>2.9646793586980915</v>
      </c>
      <c r="AX23" s="89">
        <f t="shared" si="24"/>
        <v>1.0910020040008981</v>
      </c>
      <c r="AY23" s="89">
        <f t="shared" si="25"/>
        <v>4.0556813626989898</v>
      </c>
      <c r="AZ23" s="89">
        <f t="shared" si="26"/>
        <v>11.477103201864711</v>
      </c>
      <c r="BA23" s="89">
        <f t="shared" si="27"/>
        <v>0.91816825614917696</v>
      </c>
      <c r="BB23" s="89">
        <f t="shared" si="28"/>
        <v>0.45908412807458848</v>
      </c>
      <c r="BC23" s="89">
        <f t="shared" si="29"/>
        <v>8.0046342684848497</v>
      </c>
      <c r="BD23" s="89">
        <f t="shared" si="30"/>
        <v>2.9457054108024252</v>
      </c>
      <c r="BE23" s="89">
        <f t="shared" si="31"/>
        <v>98.342649584242409</v>
      </c>
      <c r="BF23" s="89">
        <f t="shared" si="32"/>
        <v>3.8117306040404038</v>
      </c>
      <c r="BG23" s="89">
        <f t="shared" si="33"/>
        <v>125.95907545365856</v>
      </c>
      <c r="BH23" s="89">
        <f t="shared" si="34"/>
        <v>254.11537360269358</v>
      </c>
      <c r="BI23" s="89">
        <f t="shared" si="35"/>
        <v>31.764421700336698</v>
      </c>
      <c r="BJ23" s="89">
        <f t="shared" si="36"/>
        <v>19.281003972104376</v>
      </c>
      <c r="BK23" s="89">
        <f t="shared" si="37"/>
        <v>7.6234612080808075</v>
      </c>
      <c r="BL23" s="89">
        <f t="shared" si="38"/>
        <v>0</v>
      </c>
      <c r="BM23" s="89">
        <f t="shared" si="39"/>
        <v>115.10460785782331</v>
      </c>
      <c r="BN23" s="89">
        <f t="shared" si="40"/>
        <v>427.8888683410388</v>
      </c>
      <c r="BO23" s="89">
        <f t="shared" si="41"/>
        <v>1660.2561158458811</v>
      </c>
      <c r="BP23" s="89">
        <f t="shared" si="42"/>
        <v>1660.2561158458811</v>
      </c>
      <c r="BQ23" s="89">
        <f t="shared" si="43"/>
        <v>4628.8597046598134</v>
      </c>
      <c r="BR23" s="89">
        <f t="shared" si="44"/>
        <v>113.70460048534818</v>
      </c>
      <c r="BS23" s="92">
        <f>VLOOKUP(B23,'[1]ISS VIGILANCIA'!$A$1:$B$35,2,FALSE)*100</f>
        <v>3</v>
      </c>
      <c r="BT23" s="93">
        <f t="shared" si="45"/>
        <v>6.65</v>
      </c>
      <c r="BU23" s="94">
        <f t="shared" si="46"/>
        <v>3.2137118371719318</v>
      </c>
      <c r="BV23" s="95">
        <f t="shared" si="47"/>
        <v>156.79573284629996</v>
      </c>
      <c r="BW23" s="94">
        <f t="shared" si="48"/>
        <v>3.2137118371719318</v>
      </c>
      <c r="BX23" s="96">
        <f t="shared" si="49"/>
        <v>156.79573284629996</v>
      </c>
      <c r="BY23" s="94">
        <f t="shared" si="50"/>
        <v>0.69630423138725195</v>
      </c>
      <c r="BZ23" s="89">
        <f t="shared" si="55"/>
        <v>33.97240878336499</v>
      </c>
      <c r="CA23" s="89">
        <f t="shared" si="51"/>
        <v>136.39624858887416</v>
      </c>
      <c r="CB23" s="89">
        <f t="shared" si="52"/>
        <v>597.6647235501872</v>
      </c>
      <c r="CC23" s="97">
        <f t="shared" si="53"/>
        <v>5226.5244282100002</v>
      </c>
      <c r="CD23" s="100"/>
    </row>
    <row r="24" spans="1:82" s="101" customFormat="1" ht="15" customHeight="1">
      <c r="A24" s="83" t="str">
        <f>[1]CCT!D30</f>
        <v>Sindesp - MG</v>
      </c>
      <c r="B24" s="83" t="str">
        <f>[1]CCT!C30</f>
        <v>Pouso Alegre</v>
      </c>
      <c r="C24" s="87">
        <f>[1]CCT!F30</f>
        <v>0</v>
      </c>
      <c r="D24" s="85">
        <f>[1]CCT!E30</f>
        <v>0</v>
      </c>
      <c r="E24" s="86">
        <f t="shared" si="0"/>
        <v>0</v>
      </c>
      <c r="F24" s="87">
        <f>[1]CCT!H30</f>
        <v>2</v>
      </c>
      <c r="G24" s="85">
        <f>[1]CCT!G30</f>
        <v>1602.86</v>
      </c>
      <c r="H24" s="86">
        <f t="shared" si="1"/>
        <v>3205.72</v>
      </c>
      <c r="I24" s="87">
        <f>[1]CCT!J30</f>
        <v>2</v>
      </c>
      <c r="J24" s="85">
        <f>[1]CCT!I30</f>
        <v>1602.86</v>
      </c>
      <c r="K24" s="86">
        <f t="shared" si="2"/>
        <v>3205.72</v>
      </c>
      <c r="L24" s="88">
        <f t="shared" si="3"/>
        <v>4</v>
      </c>
      <c r="M24" s="89">
        <f t="shared" si="4"/>
        <v>6411.44</v>
      </c>
      <c r="N24" s="90"/>
      <c r="O24" s="89">
        <f t="shared" si="5"/>
        <v>1923.4319999999998</v>
      </c>
      <c r="P24" s="89">
        <f t="shared" si="6"/>
        <v>822.1214654545455</v>
      </c>
      <c r="Q24" s="89"/>
      <c r="R24" s="90"/>
      <c r="S24" s="89">
        <f t="shared" si="7"/>
        <v>645.151812338843</v>
      </c>
      <c r="T24" s="89">
        <f t="shared" si="54"/>
        <v>189.42890909090912</v>
      </c>
      <c r="U24" s="89">
        <f t="shared" si="8"/>
        <v>9991.5741868842979</v>
      </c>
      <c r="V24" s="89">
        <f>VLOOKUP('Resumo Geral'!A24,[1]PARÂMETRO!$B$2:$I$4,2,FALSE)*L24</f>
        <v>451.6</v>
      </c>
      <c r="W24" s="89">
        <f>(((VLOOKUP(A24,[1]PARÂMETRO!$B$2:$I$4,3,FALSE)*20)-(VLOOKUP(A24,[1]PARÂMETRO!$B$2:$I$4,3,FALSE)*20)*10%)*C24+((VLOOKUP(A24,[1]PARÂMETRO!$B$2:$IL$4,3,FALSE)*15.5)-(VLOOKUP(A24,[1]PARÂMETRO!$B$2:$I$4,3,FALSE)*15.5*10%))*F24+((VLOOKUP(A24,[1]PARÂMETRO!$B$2:$I$4,3,FALSE)*15.5)-(VLOOKUP(A24,[1]PARÂMETRO!$B$2:$I$4,3,FALSE)*15.5)*10%)*I24)</f>
        <v>892.24199999999996</v>
      </c>
      <c r="X24" s="89">
        <f>(VLOOKUP(B24,[1]PARÂMETRO!$B$9:$E$42,4,FALSE)*(2*20*C24))-(IF(E24*6%&lt;=(VLOOKUP(B24,[1]PARÂMETRO!$B$9:$E$42,4,FALSE)*(2*20*C24)),E24*6%,VLOOKUP(B24,[1]PARÂMETRO!$B$9:$E$42,4,FALSE)*(2*20*C24)))+(VLOOKUP(B24,[1]PARÂMETRO!$B$9:$E$42,4,FALSE)*(2*15.5*F24))-(IF(H24*6%&lt;=(VLOOKUP(B24,[1]PARÂMETRO!$B$9:$E$42,4,FALSE)*(2*15.5*F24)),H24*6%,VLOOKUP(B24,[1]PARÂMETRO!$B$9:$E$42,4,FALSE)*(2*15.5*F24)))+(VLOOKUP(B24,[1]PARÂMETRO!$B$9:$E$42,4,FALSE)*(2*15.5*I24))-(IF(K24*6%&lt;=(VLOOKUP(B24,[1]PARÂMETRO!$B$9:$E$42,4,FALSE)*(2*15.5*I24)),K24*6%,VLOOKUP(B24,[1]PARÂMETRO!$B$9:$E$42,4,FALSE)*(2*15.5*I24)))</f>
        <v>74.113600000000076</v>
      </c>
      <c r="Y24" s="89">
        <f>VLOOKUP(A24,[1]PARÂMETRO!$B$2:$I$4,4,FALSE)*L24</f>
        <v>364.32</v>
      </c>
      <c r="Z24" s="89">
        <f>VLOOKUP(A24,[1]PARÂMETRO!$B$2:$I$4,5,FALSE)*L24</f>
        <v>68.12</v>
      </c>
      <c r="AA24" s="89">
        <f>VLOOKUP(A24,[1]PARÂMETRO!$B$2:$I$4,6,FALSE)</f>
        <v>0</v>
      </c>
      <c r="AB24" s="89">
        <f>VLOOKUP($A24,[1]PARÂMETRO!$B$2:$I$4,7,FALSE)</f>
        <v>0</v>
      </c>
      <c r="AC24" s="89">
        <f>VLOOKUP($A24,[1]PARÂMETRO!$B$2:$I$4,8,FALSE)</f>
        <v>0</v>
      </c>
      <c r="AD24" s="89"/>
      <c r="AE24" s="89">
        <f t="shared" si="9"/>
        <v>1850.3956000000003</v>
      </c>
      <c r="AF24" s="89">
        <f>'Resumo Geral imposto cd'!AF24</f>
        <v>249.49699859177778</v>
      </c>
      <c r="AG24" s="89"/>
      <c r="AH24" s="89">
        <f>'Resumo Geral imposto cd'!AH24</f>
        <v>234.13030696698411</v>
      </c>
      <c r="AI24" s="89"/>
      <c r="AJ24" s="89">
        <f t="shared" si="10"/>
        <v>483.62730555876192</v>
      </c>
      <c r="AK24" s="90">
        <f t="shared" si="11"/>
        <v>1998.3148373768597</v>
      </c>
      <c r="AL24" s="90">
        <f t="shared" si="12"/>
        <v>149.87361280326445</v>
      </c>
      <c r="AM24" s="91">
        <f t="shared" si="13"/>
        <v>99.915741868842986</v>
      </c>
      <c r="AN24" s="90">
        <f t="shared" si="14"/>
        <v>19.983148373768596</v>
      </c>
      <c r="AO24" s="91">
        <f t="shared" si="15"/>
        <v>249.78935467210746</v>
      </c>
      <c r="AP24" s="90">
        <f t="shared" si="16"/>
        <v>799.32593495074389</v>
      </c>
      <c r="AQ24" s="91">
        <f t="shared" si="17"/>
        <v>299.7472256065289</v>
      </c>
      <c r="AR24" s="90">
        <f t="shared" si="18"/>
        <v>59.949445121305786</v>
      </c>
      <c r="AS24" s="90">
        <f t="shared" si="19"/>
        <v>3676.8993007734216</v>
      </c>
      <c r="AT24" s="89">
        <f t="shared" si="20"/>
        <v>832.63118224035816</v>
      </c>
      <c r="AU24" s="89">
        <f t="shared" si="21"/>
        <v>306.40827506445191</v>
      </c>
      <c r="AV24" s="89">
        <f t="shared" si="22"/>
        <v>1139.0394573048102</v>
      </c>
      <c r="AW24" s="89">
        <f t="shared" si="23"/>
        <v>12.952040612627794</v>
      </c>
      <c r="AX24" s="89">
        <f t="shared" si="24"/>
        <v>4.7663509454470292</v>
      </c>
      <c r="AY24" s="89">
        <f t="shared" si="25"/>
        <v>17.718391558074824</v>
      </c>
      <c r="AZ24" s="89">
        <f t="shared" si="26"/>
        <v>50.140972699034535</v>
      </c>
      <c r="BA24" s="89">
        <f t="shared" si="27"/>
        <v>4.0112778159227629</v>
      </c>
      <c r="BB24" s="89">
        <f t="shared" si="28"/>
        <v>2.0056389079613814</v>
      </c>
      <c r="BC24" s="89">
        <f t="shared" si="29"/>
        <v>34.970509654095046</v>
      </c>
      <c r="BD24" s="89">
        <f t="shared" si="30"/>
        <v>12.869147552706981</v>
      </c>
      <c r="BE24" s="89">
        <f t="shared" si="31"/>
        <v>429.63769003602476</v>
      </c>
      <c r="BF24" s="89">
        <f t="shared" si="32"/>
        <v>16.652623644807164</v>
      </c>
      <c r="BG24" s="89">
        <f t="shared" si="33"/>
        <v>550.28786031055256</v>
      </c>
      <c r="BH24" s="89">
        <f t="shared" si="34"/>
        <v>1110.1749096538108</v>
      </c>
      <c r="BI24" s="89">
        <f t="shared" si="35"/>
        <v>138.77186370672635</v>
      </c>
      <c r="BJ24" s="89">
        <f t="shared" si="36"/>
        <v>84.234521269982906</v>
      </c>
      <c r="BK24" s="89">
        <f t="shared" si="37"/>
        <v>33.305247289614329</v>
      </c>
      <c r="BL24" s="89">
        <f t="shared" si="38"/>
        <v>0</v>
      </c>
      <c r="BM24" s="89">
        <f t="shared" si="39"/>
        <v>502.86704742660959</v>
      </c>
      <c r="BN24" s="89">
        <f t="shared" si="40"/>
        <v>1869.353589346744</v>
      </c>
      <c r="BO24" s="89">
        <f t="shared" si="41"/>
        <v>7253.2985992936037</v>
      </c>
      <c r="BP24" s="89">
        <f t="shared" si="42"/>
        <v>7253.2985992936028</v>
      </c>
      <c r="BQ24" s="89">
        <f t="shared" si="43"/>
        <v>19578.895691736663</v>
      </c>
      <c r="BR24" s="89">
        <f t="shared" si="44"/>
        <v>454.81840194139272</v>
      </c>
      <c r="BS24" s="92">
        <f>VLOOKUP(B24,'[1]ISS VIGILANCIA'!$A$1:$B$35,2,FALSE)*100</f>
        <v>2</v>
      </c>
      <c r="BT24" s="93">
        <f t="shared" si="45"/>
        <v>5.65</v>
      </c>
      <c r="BU24" s="94">
        <f t="shared" si="46"/>
        <v>2.1197668256491848</v>
      </c>
      <c r="BV24" s="95">
        <f t="shared" si="47"/>
        <v>436.23315501926049</v>
      </c>
      <c r="BW24" s="94">
        <f t="shared" si="48"/>
        <v>3.1796502384737768</v>
      </c>
      <c r="BX24" s="96">
        <f t="shared" si="49"/>
        <v>654.34973252889063</v>
      </c>
      <c r="BY24" s="94">
        <f t="shared" si="50"/>
        <v>0.68892421833598505</v>
      </c>
      <c r="BZ24" s="89">
        <f t="shared" si="55"/>
        <v>141.77577538125965</v>
      </c>
      <c r="CA24" s="89">
        <f t="shared" si="51"/>
        <v>545.58499435549663</v>
      </c>
      <c r="CB24" s="89">
        <f t="shared" si="52"/>
        <v>2232.7620592263002</v>
      </c>
      <c r="CC24" s="97">
        <f t="shared" si="53"/>
        <v>21811.657750962964</v>
      </c>
      <c r="CD24" s="100"/>
    </row>
    <row r="25" spans="1:82" s="101" customFormat="1" ht="15" customHeight="1">
      <c r="A25" s="83" t="str">
        <f>[1]CCT!D31</f>
        <v>Sindesp - MG</v>
      </c>
      <c r="B25" s="83" t="str">
        <f>[1]CCT!C31</f>
        <v>Ribeirão das Neves</v>
      </c>
      <c r="C25" s="87">
        <f>[1]CCT!F31</f>
        <v>1</v>
      </c>
      <c r="D25" s="85">
        <f>[1]CCT!E31</f>
        <v>1602.86</v>
      </c>
      <c r="E25" s="86">
        <f t="shared" si="0"/>
        <v>1602.86</v>
      </c>
      <c r="F25" s="87">
        <f>[1]CCT!H31</f>
        <v>2</v>
      </c>
      <c r="G25" s="85">
        <f>[1]CCT!G31</f>
        <v>1602.86</v>
      </c>
      <c r="H25" s="86">
        <f t="shared" si="1"/>
        <v>3205.72</v>
      </c>
      <c r="I25" s="87">
        <f>[1]CCT!J31</f>
        <v>2</v>
      </c>
      <c r="J25" s="85">
        <f>[1]CCT!I31</f>
        <v>1602.86</v>
      </c>
      <c r="K25" s="86">
        <f t="shared" si="2"/>
        <v>3205.72</v>
      </c>
      <c r="L25" s="88">
        <f t="shared" si="3"/>
        <v>5</v>
      </c>
      <c r="M25" s="89">
        <f t="shared" si="4"/>
        <v>8014.2999999999993</v>
      </c>
      <c r="N25" s="90"/>
      <c r="O25" s="89">
        <f t="shared" si="5"/>
        <v>2404.29</v>
      </c>
      <c r="P25" s="89">
        <f t="shared" si="6"/>
        <v>822.1214654545455</v>
      </c>
      <c r="Q25" s="89"/>
      <c r="R25" s="90"/>
      <c r="S25" s="89">
        <f t="shared" si="7"/>
        <v>834.58072142975197</v>
      </c>
      <c r="T25" s="89">
        <f t="shared" si="54"/>
        <v>203.32036242424243</v>
      </c>
      <c r="U25" s="89">
        <f t="shared" si="8"/>
        <v>12278.61254930854</v>
      </c>
      <c r="V25" s="89">
        <f>VLOOKUP('Resumo Geral'!A25,[1]PARÂMETRO!$B$2:$I$4,2,FALSE)*L25</f>
        <v>564.5</v>
      </c>
      <c r="W25" s="89">
        <f>(((VLOOKUP(A25,[1]PARÂMETRO!$B$2:$I$4,3,FALSE)*20)-(VLOOKUP(A25,[1]PARÂMETRO!$B$2:$I$4,3,FALSE)*20)*10%)*C25+((VLOOKUP(A25,[1]PARÂMETRO!$B$2:$IL$4,3,FALSE)*15.5)-(VLOOKUP(A25,[1]PARÂMETRO!$B$2:$I$4,3,FALSE)*15.5*10%))*F25+((VLOOKUP(A25,[1]PARÂMETRO!$B$2:$I$4,3,FALSE)*15.5)-(VLOOKUP(A25,[1]PARÂMETRO!$B$2:$I$4,3,FALSE)*15.5)*10%)*I25)</f>
        <v>1180.0619999999999</v>
      </c>
      <c r="X25" s="89">
        <f>(VLOOKUP(B25,[1]PARÂMETRO!$B$9:$E$42,4,FALSE)*(2*20*C25))-(IF(E25*6%&lt;=(VLOOKUP(B25,[1]PARÂMETRO!$B$9:$E$42,4,FALSE)*(2*20*C25)),E25*6%,VLOOKUP(B25,[1]PARÂMETRO!$B$9:$E$42,4,FALSE)*(2*20*C25)))+(VLOOKUP(B25,[1]PARÂMETRO!$B$9:$E$42,4,FALSE)*(2*15.5*F25))-(IF(H25*6%&lt;=(VLOOKUP(B25,[1]PARÂMETRO!$B$9:$E$42,4,FALSE)*(2*15.5*F25)),H25*6%,VLOOKUP(B25,[1]PARÂMETRO!$B$9:$E$42,4,FALSE)*(2*15.5*F25)))+(VLOOKUP(B25,[1]PARÂMETRO!$B$9:$E$42,4,FALSE)*(2*15.5*I25))-(IF(K25*6%&lt;=(VLOOKUP(B25,[1]PARÂMETRO!$B$9:$E$42,4,FALSE)*(2*15.5*I25)),K25*6%,VLOOKUP(B25,[1]PARÂMETRO!$B$9:$E$42,4,FALSE)*(2*15.5*I25)))</f>
        <v>125.94200000000006</v>
      </c>
      <c r="Y25" s="89">
        <f>VLOOKUP(A25,[1]PARÂMETRO!$B$2:$I$4,4,FALSE)*L25</f>
        <v>455.4</v>
      </c>
      <c r="Z25" s="89">
        <f>VLOOKUP(A25,[1]PARÂMETRO!$B$2:$I$4,5,FALSE)*L25</f>
        <v>85.15</v>
      </c>
      <c r="AA25" s="89">
        <f>VLOOKUP(A25,[1]PARÂMETRO!$B$2:$I$4,6,FALSE)</f>
        <v>0</v>
      </c>
      <c r="AB25" s="89">
        <f>VLOOKUP($A25,[1]PARÂMETRO!$B$2:$I$4,7,FALSE)</f>
        <v>0</v>
      </c>
      <c r="AC25" s="89">
        <f>VLOOKUP($A25,[1]PARÂMETRO!$B$2:$I$4,8,FALSE)</f>
        <v>0</v>
      </c>
      <c r="AD25" s="89"/>
      <c r="AE25" s="89">
        <f t="shared" si="9"/>
        <v>2411.0540000000001</v>
      </c>
      <c r="AF25" s="89">
        <f>'Resumo Geral imposto cd'!AF25</f>
        <v>311.87124823972221</v>
      </c>
      <c r="AG25" s="89"/>
      <c r="AH25" s="89">
        <f>'Resumo Geral imposto cd'!AH25</f>
        <v>292.66288370873013</v>
      </c>
      <c r="AI25" s="89"/>
      <c r="AJ25" s="89">
        <f t="shared" si="10"/>
        <v>604.53413194845234</v>
      </c>
      <c r="AK25" s="90">
        <f t="shared" si="11"/>
        <v>2455.7225098617082</v>
      </c>
      <c r="AL25" s="90">
        <f t="shared" si="12"/>
        <v>184.1791882396281</v>
      </c>
      <c r="AM25" s="91">
        <f t="shared" si="13"/>
        <v>122.78612549308541</v>
      </c>
      <c r="AN25" s="90">
        <f t="shared" si="14"/>
        <v>24.557225098617081</v>
      </c>
      <c r="AO25" s="91">
        <f t="shared" si="15"/>
        <v>306.96531373271353</v>
      </c>
      <c r="AP25" s="90">
        <f t="shared" si="16"/>
        <v>982.28900394468326</v>
      </c>
      <c r="AQ25" s="91">
        <f t="shared" si="17"/>
        <v>368.35837647925621</v>
      </c>
      <c r="AR25" s="90">
        <f t="shared" si="18"/>
        <v>73.671675295851244</v>
      </c>
      <c r="AS25" s="90">
        <f t="shared" si="19"/>
        <v>4518.5294181455429</v>
      </c>
      <c r="AT25" s="89">
        <f t="shared" si="20"/>
        <v>1023.2177124423783</v>
      </c>
      <c r="AU25" s="89">
        <f t="shared" si="21"/>
        <v>376.54411817879532</v>
      </c>
      <c r="AV25" s="89">
        <f t="shared" si="22"/>
        <v>1399.7618306211737</v>
      </c>
      <c r="AW25" s="89">
        <f t="shared" si="23"/>
        <v>15.916719971325884</v>
      </c>
      <c r="AX25" s="89">
        <f t="shared" si="24"/>
        <v>5.8573529494479271</v>
      </c>
      <c r="AY25" s="89">
        <f t="shared" si="25"/>
        <v>21.774072920773811</v>
      </c>
      <c r="AZ25" s="89">
        <f t="shared" si="26"/>
        <v>61.61807590089925</v>
      </c>
      <c r="BA25" s="89">
        <f t="shared" si="27"/>
        <v>4.92944607207194</v>
      </c>
      <c r="BB25" s="89">
        <f t="shared" si="28"/>
        <v>2.46472303603597</v>
      </c>
      <c r="BC25" s="89">
        <f t="shared" si="29"/>
        <v>42.975143922579896</v>
      </c>
      <c r="BD25" s="89">
        <f t="shared" si="30"/>
        <v>15.814852963509406</v>
      </c>
      <c r="BE25" s="89">
        <f t="shared" si="31"/>
        <v>527.98033962026716</v>
      </c>
      <c r="BF25" s="89">
        <f t="shared" si="32"/>
        <v>20.464354248847567</v>
      </c>
      <c r="BG25" s="89">
        <f t="shared" si="33"/>
        <v>676.24693576421123</v>
      </c>
      <c r="BH25" s="89">
        <f t="shared" si="34"/>
        <v>1364.2902832565044</v>
      </c>
      <c r="BI25" s="89">
        <f t="shared" si="35"/>
        <v>170.53628540706305</v>
      </c>
      <c r="BJ25" s="89">
        <f t="shared" si="36"/>
        <v>103.51552524208728</v>
      </c>
      <c r="BK25" s="89">
        <f t="shared" si="37"/>
        <v>40.928708497695133</v>
      </c>
      <c r="BL25" s="89">
        <f t="shared" si="38"/>
        <v>0</v>
      </c>
      <c r="BM25" s="89">
        <f t="shared" si="39"/>
        <v>617.97165528443293</v>
      </c>
      <c r="BN25" s="89">
        <f t="shared" si="40"/>
        <v>2297.2424576877829</v>
      </c>
      <c r="BO25" s="89">
        <f t="shared" si="41"/>
        <v>8913.554715139484</v>
      </c>
      <c r="BP25" s="89">
        <f t="shared" si="42"/>
        <v>8913.5547151394858</v>
      </c>
      <c r="BQ25" s="89">
        <f t="shared" si="43"/>
        <v>24207.755396396478</v>
      </c>
      <c r="BR25" s="89">
        <f t="shared" si="44"/>
        <v>568.52300242674096</v>
      </c>
      <c r="BS25" s="92">
        <f>VLOOKUP(B25,'[1]ISS VIGILANCIA'!$A$1:$B$35,2,FALSE)*100</f>
        <v>2</v>
      </c>
      <c r="BT25" s="93">
        <f t="shared" si="45"/>
        <v>5.65</v>
      </c>
      <c r="BU25" s="94">
        <f t="shared" si="46"/>
        <v>2.1197668256491848</v>
      </c>
      <c r="BV25" s="95">
        <f t="shared" si="47"/>
        <v>539.65574227382433</v>
      </c>
      <c r="BW25" s="94">
        <f t="shared" si="48"/>
        <v>3.1796502384737768</v>
      </c>
      <c r="BX25" s="96">
        <f t="shared" si="49"/>
        <v>809.48361341073644</v>
      </c>
      <c r="BY25" s="94">
        <f t="shared" si="50"/>
        <v>0.68892421833598505</v>
      </c>
      <c r="BZ25" s="89">
        <f t="shared" si="55"/>
        <v>175.38811623899292</v>
      </c>
      <c r="CA25" s="89">
        <f t="shared" si="51"/>
        <v>681.98124294437082</v>
      </c>
      <c r="CB25" s="89">
        <f t="shared" si="52"/>
        <v>2775.0317172946657</v>
      </c>
      <c r="CC25" s="97">
        <f t="shared" si="53"/>
        <v>26982.787113691145</v>
      </c>
      <c r="CD25" s="100"/>
    </row>
    <row r="26" spans="1:82" s="101" customFormat="1" ht="15" customHeight="1">
      <c r="A26" s="83" t="str">
        <f>[1]CCT!D32</f>
        <v>Sindesp - MG</v>
      </c>
      <c r="B26" s="83" t="str">
        <f>[1]CCT!C32</f>
        <v>Santa Luzia</v>
      </c>
      <c r="C26" s="87">
        <f>[1]CCT!F32</f>
        <v>0</v>
      </c>
      <c r="D26" s="85">
        <f>[1]CCT!E32</f>
        <v>0</v>
      </c>
      <c r="E26" s="86">
        <f t="shared" si="0"/>
        <v>0</v>
      </c>
      <c r="F26" s="87">
        <f>[1]CCT!H32</f>
        <v>2</v>
      </c>
      <c r="G26" s="85">
        <f>[1]CCT!G32</f>
        <v>1602.86</v>
      </c>
      <c r="H26" s="86">
        <f t="shared" si="1"/>
        <v>3205.72</v>
      </c>
      <c r="I26" s="87">
        <f>[1]CCT!J32</f>
        <v>2</v>
      </c>
      <c r="J26" s="85">
        <f>[1]CCT!I32</f>
        <v>1602.86</v>
      </c>
      <c r="K26" s="86">
        <f t="shared" si="2"/>
        <v>3205.72</v>
      </c>
      <c r="L26" s="88">
        <f t="shared" si="3"/>
        <v>4</v>
      </c>
      <c r="M26" s="89">
        <f t="shared" si="4"/>
        <v>6411.44</v>
      </c>
      <c r="N26" s="90"/>
      <c r="O26" s="89">
        <f t="shared" si="5"/>
        <v>1923.4319999999998</v>
      </c>
      <c r="P26" s="89">
        <f t="shared" si="6"/>
        <v>822.1214654545455</v>
      </c>
      <c r="Q26" s="89"/>
      <c r="R26" s="90"/>
      <c r="S26" s="89">
        <f t="shared" si="7"/>
        <v>645.151812338843</v>
      </c>
      <c r="T26" s="89">
        <f t="shared" si="54"/>
        <v>189.42890909090912</v>
      </c>
      <c r="U26" s="89">
        <f t="shared" si="8"/>
        <v>9991.5741868842979</v>
      </c>
      <c r="V26" s="89">
        <f>VLOOKUP('Resumo Geral'!A26,[1]PARÂMETRO!$B$2:$I$4,2,FALSE)*L26</f>
        <v>451.6</v>
      </c>
      <c r="W26" s="89">
        <f>(((VLOOKUP(A26,[1]PARÂMETRO!$B$2:$I$4,3,FALSE)*20)-(VLOOKUP(A26,[1]PARÂMETRO!$B$2:$I$4,3,FALSE)*20)*10%)*C26+((VLOOKUP(A26,[1]PARÂMETRO!$B$2:$IL$4,3,FALSE)*15.5)-(VLOOKUP(A26,[1]PARÂMETRO!$B$2:$I$4,3,FALSE)*15.5*10%))*F26+((VLOOKUP(A26,[1]PARÂMETRO!$B$2:$I$4,3,FALSE)*15.5)-(VLOOKUP(A26,[1]PARÂMETRO!$B$2:$I$4,3,FALSE)*15.5)*10%)*I26)</f>
        <v>892.24199999999996</v>
      </c>
      <c r="X26" s="89">
        <f>(VLOOKUP(B26,[1]PARÂMETRO!$B$9:$E$42,4,FALSE)*(2*20*C26))-(IF(E26*6%&lt;=(VLOOKUP(B26,[1]PARÂMETRO!$B$9:$E$42,4,FALSE)*(2*20*C26)),E26*6%,VLOOKUP(B26,[1]PARÂMETRO!$B$9:$E$42,4,FALSE)*(2*20*C26)))+(VLOOKUP(B26,[1]PARÂMETRO!$B$9:$E$42,4,FALSE)*(2*15.5*F26))-(IF(H26*6%&lt;=(VLOOKUP(B26,[1]PARÂMETRO!$B$9:$E$42,4,FALSE)*(2*15.5*F26)),H26*6%,VLOOKUP(B26,[1]PARÂMETRO!$B$9:$E$42,4,FALSE)*(2*15.5*F26)))+(VLOOKUP(B26,[1]PARÂMETRO!$B$9:$E$42,4,FALSE)*(2*15.5*I26))-(IF(K26*6%&lt;=(VLOOKUP(B26,[1]PARÂMETRO!$B$9:$E$42,4,FALSE)*(2*15.5*I26)),K26*6%,VLOOKUP(B26,[1]PARÂMETRO!$B$9:$E$42,4,FALSE)*(2*15.5*I26)))</f>
        <v>74.113600000000076</v>
      </c>
      <c r="Y26" s="89">
        <f>VLOOKUP(A26,[1]PARÂMETRO!$B$2:$I$4,4,FALSE)*L26</f>
        <v>364.32</v>
      </c>
      <c r="Z26" s="89">
        <f>VLOOKUP(A26,[1]PARÂMETRO!$B$2:$I$4,5,FALSE)*L26</f>
        <v>68.12</v>
      </c>
      <c r="AA26" s="89">
        <f>VLOOKUP(A26,[1]PARÂMETRO!$B$2:$I$4,6,FALSE)</f>
        <v>0</v>
      </c>
      <c r="AB26" s="89">
        <f>VLOOKUP($A26,[1]PARÂMETRO!$B$2:$I$4,7,FALSE)</f>
        <v>0</v>
      </c>
      <c r="AC26" s="89">
        <f>VLOOKUP($A26,[1]PARÂMETRO!$B$2:$I$4,8,FALSE)</f>
        <v>0</v>
      </c>
      <c r="AD26" s="89"/>
      <c r="AE26" s="89">
        <f t="shared" si="9"/>
        <v>1850.3956000000003</v>
      </c>
      <c r="AF26" s="89">
        <f>'Resumo Geral imposto cd'!AF26</f>
        <v>249.49699859177778</v>
      </c>
      <c r="AG26" s="89"/>
      <c r="AH26" s="89">
        <f>'Resumo Geral imposto cd'!AH26</f>
        <v>234.13030696698411</v>
      </c>
      <c r="AI26" s="89"/>
      <c r="AJ26" s="89">
        <f t="shared" si="10"/>
        <v>483.62730555876192</v>
      </c>
      <c r="AK26" s="90">
        <f t="shared" si="11"/>
        <v>1998.3148373768597</v>
      </c>
      <c r="AL26" s="90">
        <f t="shared" si="12"/>
        <v>149.87361280326445</v>
      </c>
      <c r="AM26" s="91">
        <f t="shared" si="13"/>
        <v>99.915741868842986</v>
      </c>
      <c r="AN26" s="90">
        <f t="shared" si="14"/>
        <v>19.983148373768596</v>
      </c>
      <c r="AO26" s="91">
        <f t="shared" si="15"/>
        <v>249.78935467210746</v>
      </c>
      <c r="AP26" s="90">
        <f t="shared" si="16"/>
        <v>799.32593495074389</v>
      </c>
      <c r="AQ26" s="91">
        <f t="shared" si="17"/>
        <v>299.7472256065289</v>
      </c>
      <c r="AR26" s="90">
        <f t="shared" si="18"/>
        <v>59.949445121305786</v>
      </c>
      <c r="AS26" s="90">
        <f t="shared" si="19"/>
        <v>3676.8993007734216</v>
      </c>
      <c r="AT26" s="89">
        <f t="shared" si="20"/>
        <v>832.63118224035816</v>
      </c>
      <c r="AU26" s="89">
        <f t="shared" si="21"/>
        <v>306.40827506445191</v>
      </c>
      <c r="AV26" s="89">
        <f t="shared" si="22"/>
        <v>1139.0394573048102</v>
      </c>
      <c r="AW26" s="89">
        <f t="shared" si="23"/>
        <v>12.952040612627794</v>
      </c>
      <c r="AX26" s="89">
        <f t="shared" si="24"/>
        <v>4.7663509454470292</v>
      </c>
      <c r="AY26" s="89">
        <f t="shared" si="25"/>
        <v>17.718391558074824</v>
      </c>
      <c r="AZ26" s="89">
        <f t="shared" si="26"/>
        <v>50.140972699034535</v>
      </c>
      <c r="BA26" s="89">
        <f t="shared" si="27"/>
        <v>4.0112778159227629</v>
      </c>
      <c r="BB26" s="89">
        <f t="shared" si="28"/>
        <v>2.0056389079613814</v>
      </c>
      <c r="BC26" s="89">
        <f t="shared" si="29"/>
        <v>34.970509654095046</v>
      </c>
      <c r="BD26" s="89">
        <f t="shared" si="30"/>
        <v>12.869147552706981</v>
      </c>
      <c r="BE26" s="89">
        <f t="shared" si="31"/>
        <v>429.63769003602476</v>
      </c>
      <c r="BF26" s="89">
        <f t="shared" si="32"/>
        <v>16.652623644807164</v>
      </c>
      <c r="BG26" s="89">
        <f t="shared" si="33"/>
        <v>550.28786031055256</v>
      </c>
      <c r="BH26" s="89">
        <f t="shared" si="34"/>
        <v>1110.1749096538108</v>
      </c>
      <c r="BI26" s="89">
        <f t="shared" si="35"/>
        <v>138.77186370672635</v>
      </c>
      <c r="BJ26" s="89">
        <f t="shared" si="36"/>
        <v>84.234521269982906</v>
      </c>
      <c r="BK26" s="89">
        <f t="shared" si="37"/>
        <v>33.305247289614329</v>
      </c>
      <c r="BL26" s="89">
        <f t="shared" si="38"/>
        <v>0</v>
      </c>
      <c r="BM26" s="89">
        <f t="shared" si="39"/>
        <v>502.86704742660959</v>
      </c>
      <c r="BN26" s="89">
        <f t="shared" si="40"/>
        <v>1869.353589346744</v>
      </c>
      <c r="BO26" s="89">
        <f t="shared" si="41"/>
        <v>7253.2985992936037</v>
      </c>
      <c r="BP26" s="89">
        <f t="shared" si="42"/>
        <v>7253.2985992936028</v>
      </c>
      <c r="BQ26" s="89">
        <f t="shared" si="43"/>
        <v>19578.895691736663</v>
      </c>
      <c r="BR26" s="89">
        <f t="shared" si="44"/>
        <v>454.81840194139272</v>
      </c>
      <c r="BS26" s="92">
        <f>VLOOKUP(B26,'[1]ISS VIGILANCIA'!$A$1:$B$35,2,FALSE)*100</f>
        <v>2</v>
      </c>
      <c r="BT26" s="93">
        <f t="shared" si="45"/>
        <v>5.65</v>
      </c>
      <c r="BU26" s="94">
        <f t="shared" si="46"/>
        <v>2.1197668256491848</v>
      </c>
      <c r="BV26" s="95">
        <f t="shared" si="47"/>
        <v>436.23315501926049</v>
      </c>
      <c r="BW26" s="94">
        <f t="shared" si="48"/>
        <v>3.1796502384737768</v>
      </c>
      <c r="BX26" s="96">
        <f t="shared" si="49"/>
        <v>654.34973252889063</v>
      </c>
      <c r="BY26" s="94">
        <f t="shared" si="50"/>
        <v>0.68892421833598505</v>
      </c>
      <c r="BZ26" s="89">
        <f t="shared" si="55"/>
        <v>141.77577538125965</v>
      </c>
      <c r="CA26" s="89">
        <f t="shared" si="51"/>
        <v>545.58499435549663</v>
      </c>
      <c r="CB26" s="89">
        <f t="shared" si="52"/>
        <v>2232.7620592263002</v>
      </c>
      <c r="CC26" s="97">
        <f t="shared" si="53"/>
        <v>21811.657750962964</v>
      </c>
      <c r="CD26" s="100"/>
    </row>
    <row r="27" spans="1:82" s="101" customFormat="1" ht="15" customHeight="1">
      <c r="A27" s="83" t="str">
        <f>[1]CCT!D33</f>
        <v>Sindesp - MG</v>
      </c>
      <c r="B27" s="83" t="str">
        <f>[1]CCT!C33</f>
        <v>São João Del Rei</v>
      </c>
      <c r="C27" s="87">
        <f>[1]CCT!F33</f>
        <v>0</v>
      </c>
      <c r="D27" s="85">
        <f>[1]CCT!E33</f>
        <v>0</v>
      </c>
      <c r="E27" s="86">
        <f t="shared" si="0"/>
        <v>0</v>
      </c>
      <c r="F27" s="87">
        <f>[1]CCT!H33</f>
        <v>2</v>
      </c>
      <c r="G27" s="85">
        <f>[1]CCT!G33</f>
        <v>1602.86</v>
      </c>
      <c r="H27" s="86">
        <f t="shared" si="1"/>
        <v>3205.72</v>
      </c>
      <c r="I27" s="87">
        <f>[1]CCT!J33</f>
        <v>0</v>
      </c>
      <c r="J27" s="85">
        <f>[1]CCT!I33</f>
        <v>0</v>
      </c>
      <c r="K27" s="86">
        <f t="shared" si="2"/>
        <v>0</v>
      </c>
      <c r="L27" s="88">
        <f t="shared" si="3"/>
        <v>2</v>
      </c>
      <c r="M27" s="89">
        <f t="shared" si="4"/>
        <v>3205.72</v>
      </c>
      <c r="N27" s="90"/>
      <c r="O27" s="89">
        <f t="shared" si="5"/>
        <v>961.71599999999989</v>
      </c>
      <c r="P27" s="89">
        <f t="shared" si="6"/>
        <v>0</v>
      </c>
      <c r="Q27" s="89"/>
      <c r="R27" s="90"/>
      <c r="S27" s="89">
        <f>((D27+D27*$O$2)/220*20*C27)+((G27+G27*$O$2)/220*15.5*F27)+(((J27+J27*$O$2+(J27+J27*$O$2)/220*$P$2*7*15.5)/220*15.5)*I27)</f>
        <v>293.61480909090909</v>
      </c>
      <c r="T27" s="89">
        <f t="shared" si="54"/>
        <v>94.714454545454558</v>
      </c>
      <c r="U27" s="89">
        <f t="shared" si="8"/>
        <v>4555.7652636363637</v>
      </c>
      <c r="V27" s="89">
        <f>VLOOKUP('Resumo Geral'!A27,[1]PARÂMETRO!$B$2:$I$4,2,FALSE)*L27</f>
        <v>225.8</v>
      </c>
      <c r="W27" s="89">
        <f>(((VLOOKUP(A27,[1]PARÂMETRO!$B$2:$I$4,3,FALSE)*20)-(VLOOKUP(A27,[1]PARÂMETRO!$B$2:$I$4,3,FALSE)*20)*10%)*C27+((VLOOKUP(A27,[1]PARÂMETRO!$B$2:$IL$4,3,FALSE)*15.5)-(VLOOKUP(A27,[1]PARÂMETRO!$B$2:$I$4,3,FALSE)*15.5*10%))*F27+((VLOOKUP(A27,[1]PARÂMETRO!$B$2:$I$4,3,FALSE)*15.5)-(VLOOKUP(A27,[1]PARÂMETRO!$B$2:$I$4,3,FALSE)*15.5)*10%)*I27)</f>
        <v>446.12099999999998</v>
      </c>
      <c r="X27" s="89">
        <f>(VLOOKUP(B27,[1]PARÂMETRO!$B$9:$E$42,4,FALSE)*(2*20*C27))-(IF(E27*6%&lt;=(VLOOKUP(B27,[1]PARÂMETRO!$B$9:$E$42,4,FALSE)*(2*20*C27)),E27*6%,VLOOKUP(B27,[1]PARÂMETRO!$B$9:$E$42,4,FALSE)*(2*20*C27)))+(VLOOKUP(B27,[1]PARÂMETRO!$B$9:$E$42,4,FALSE)*(2*15.5*F27))-(IF(H27*6%&lt;=(VLOOKUP(B27,[1]PARÂMETRO!$B$9:$E$42,4,FALSE)*(2*15.5*F27)),H27*6%,VLOOKUP(B27,[1]PARÂMETRO!$B$9:$E$42,4,FALSE)*(2*15.5*F27)))+(VLOOKUP(B27,[1]PARÂMETRO!$B$9:$E$42,4,FALSE)*(2*15.5*I27))-(IF(K27*6%&lt;=(VLOOKUP(B27,[1]PARÂMETRO!$B$9:$E$42,4,FALSE)*(2*15.5*I27)),K27*6%,VLOOKUP(B27,[1]PARÂMETRO!$B$9:$E$42,4,FALSE)*(2*15.5*I27)))</f>
        <v>37.056800000000038</v>
      </c>
      <c r="Y27" s="89">
        <f>VLOOKUP(A27,[1]PARÂMETRO!$B$2:$I$4,4,FALSE)*L27</f>
        <v>182.16</v>
      </c>
      <c r="Z27" s="89">
        <f>VLOOKUP(A27,[1]PARÂMETRO!$B$2:$I$4,5,FALSE)*L27</f>
        <v>34.06</v>
      </c>
      <c r="AA27" s="89">
        <f>VLOOKUP(A27,[1]PARÂMETRO!$B$2:$I$4,6,FALSE)</f>
        <v>0</v>
      </c>
      <c r="AB27" s="89">
        <f>VLOOKUP($A27,[1]PARÂMETRO!$B$2:$I$4,7,FALSE)</f>
        <v>0</v>
      </c>
      <c r="AC27" s="89">
        <f>VLOOKUP($A27,[1]PARÂMETRO!$B$2:$I$4,8,FALSE)</f>
        <v>0</v>
      </c>
      <c r="AD27" s="89"/>
      <c r="AE27" s="89">
        <f>SUM(V27:AD27)</f>
        <v>925.19780000000014</v>
      </c>
      <c r="AF27" s="89">
        <f>'Resumo Geral imposto cd'!AF27</f>
        <v>124.74849929588889</v>
      </c>
      <c r="AG27" s="89"/>
      <c r="AH27" s="89">
        <f>'Resumo Geral imposto cd'!AH27</f>
        <v>117.06515348349205</v>
      </c>
      <c r="AI27" s="89"/>
      <c r="AJ27" s="89">
        <f t="shared" si="10"/>
        <v>241.81365277938096</v>
      </c>
      <c r="AK27" s="90">
        <f t="shared" si="11"/>
        <v>911.15305272727278</v>
      </c>
      <c r="AL27" s="90">
        <f t="shared" si="12"/>
        <v>68.336478954545456</v>
      </c>
      <c r="AM27" s="91">
        <f t="shared" si="13"/>
        <v>45.557652636363635</v>
      </c>
      <c r="AN27" s="90">
        <f t="shared" si="14"/>
        <v>9.1115305272727269</v>
      </c>
      <c r="AO27" s="91">
        <f t="shared" si="15"/>
        <v>113.8941315909091</v>
      </c>
      <c r="AP27" s="90">
        <f t="shared" si="16"/>
        <v>364.46122109090908</v>
      </c>
      <c r="AQ27" s="91">
        <f t="shared" si="17"/>
        <v>136.67295790909091</v>
      </c>
      <c r="AR27" s="90">
        <f t="shared" si="18"/>
        <v>27.334591581818181</v>
      </c>
      <c r="AS27" s="90">
        <f t="shared" si="19"/>
        <v>1676.5216170181818</v>
      </c>
      <c r="AT27" s="89">
        <f t="shared" si="20"/>
        <v>379.64710530303029</v>
      </c>
      <c r="AU27" s="89">
        <f t="shared" si="21"/>
        <v>139.7101347515152</v>
      </c>
      <c r="AV27" s="89">
        <f t="shared" si="22"/>
        <v>519.35724005454551</v>
      </c>
      <c r="AW27" s="89">
        <f t="shared" si="23"/>
        <v>5.9056216380471378</v>
      </c>
      <c r="AX27" s="89">
        <f t="shared" si="24"/>
        <v>2.1732687628013472</v>
      </c>
      <c r="AY27" s="89">
        <f t="shared" si="25"/>
        <v>8.0788904008484845</v>
      </c>
      <c r="AZ27" s="89">
        <f t="shared" si="26"/>
        <v>22.862313528838737</v>
      </c>
      <c r="BA27" s="89">
        <f t="shared" si="27"/>
        <v>1.828985082307099</v>
      </c>
      <c r="BB27" s="89">
        <f t="shared" si="28"/>
        <v>0.9144925411535495</v>
      </c>
      <c r="BC27" s="89">
        <f t="shared" si="29"/>
        <v>15.945178422727276</v>
      </c>
      <c r="BD27" s="89">
        <f t="shared" si="30"/>
        <v>5.8678256595636391</v>
      </c>
      <c r="BE27" s="89">
        <f t="shared" si="31"/>
        <v>195.89790633636363</v>
      </c>
      <c r="BF27" s="89">
        <f t="shared" si="32"/>
        <v>7.5929421060606064</v>
      </c>
      <c r="BG27" s="89">
        <f t="shared" si="33"/>
        <v>250.90964367701454</v>
      </c>
      <c r="BH27" s="89">
        <f t="shared" si="34"/>
        <v>506.19614040404036</v>
      </c>
      <c r="BI27" s="89">
        <f t="shared" si="35"/>
        <v>63.274517550505045</v>
      </c>
      <c r="BJ27" s="89">
        <f t="shared" si="36"/>
        <v>38.40763215315657</v>
      </c>
      <c r="BK27" s="89">
        <f t="shared" si="37"/>
        <v>15.185884212121213</v>
      </c>
      <c r="BL27" s="89">
        <f t="shared" si="38"/>
        <v>0</v>
      </c>
      <c r="BM27" s="89">
        <f t="shared" si="39"/>
        <v>229.287616149695</v>
      </c>
      <c r="BN27" s="89">
        <f t="shared" si="40"/>
        <v>852.35179046951816</v>
      </c>
      <c r="BO27" s="89">
        <f t="shared" si="41"/>
        <v>3307.2191816201089</v>
      </c>
      <c r="BP27" s="89">
        <f t="shared" si="42"/>
        <v>3307.2191816201084</v>
      </c>
      <c r="BQ27" s="89">
        <f t="shared" si="43"/>
        <v>9029.9958980358533</v>
      </c>
      <c r="BR27" s="89">
        <f t="shared" si="44"/>
        <v>227.40920097069636</v>
      </c>
      <c r="BS27" s="92">
        <f>VLOOKUP(B27,'[1]ISS VIGILANCIA'!$A$1:$B$35,2,FALSE)*100</f>
        <v>5</v>
      </c>
      <c r="BT27" s="93">
        <f t="shared" si="45"/>
        <v>8.65</v>
      </c>
      <c r="BU27" s="94">
        <f t="shared" si="46"/>
        <v>5.473453749315822</v>
      </c>
      <c r="BV27" s="95">
        <f t="shared" si="47"/>
        <v>521.63095764555578</v>
      </c>
      <c r="BW27" s="94">
        <f t="shared" si="48"/>
        <v>3.2840722495894927</v>
      </c>
      <c r="BX27" s="96">
        <f t="shared" si="49"/>
        <v>312.97857458733341</v>
      </c>
      <c r="BY27" s="94">
        <f t="shared" si="50"/>
        <v>0.71154898741105688</v>
      </c>
      <c r="BZ27" s="89">
        <f t="shared" si="55"/>
        <v>67.812024493922252</v>
      </c>
      <c r="CA27" s="89">
        <f t="shared" si="51"/>
        <v>272.79249717774832</v>
      </c>
      <c r="CB27" s="89">
        <f t="shared" si="52"/>
        <v>1402.6232548752562</v>
      </c>
      <c r="CC27" s="97">
        <f t="shared" si="53"/>
        <v>10432.619152911109</v>
      </c>
      <c r="CD27" s="100"/>
    </row>
    <row r="28" spans="1:82" s="101" customFormat="1" ht="15" customHeight="1">
      <c r="A28" s="83" t="str">
        <f>[1]CCT!D34</f>
        <v>Sindesp - MG</v>
      </c>
      <c r="B28" s="83" t="str">
        <f>[1]CCT!C34</f>
        <v>São Lourenço</v>
      </c>
      <c r="C28" s="87">
        <f>[1]CCT!F34</f>
        <v>0</v>
      </c>
      <c r="D28" s="85">
        <f>[1]CCT!E34</f>
        <v>0</v>
      </c>
      <c r="E28" s="86">
        <f t="shared" si="0"/>
        <v>0</v>
      </c>
      <c r="F28" s="87">
        <f>[1]CCT!H34</f>
        <v>2</v>
      </c>
      <c r="G28" s="85">
        <f>[1]CCT!G34</f>
        <v>1602.86</v>
      </c>
      <c r="H28" s="86">
        <f t="shared" si="1"/>
        <v>3205.72</v>
      </c>
      <c r="I28" s="87">
        <f>[1]CCT!J34</f>
        <v>0</v>
      </c>
      <c r="J28" s="85">
        <f>[1]CCT!I34</f>
        <v>0</v>
      </c>
      <c r="K28" s="86">
        <f t="shared" si="2"/>
        <v>0</v>
      </c>
      <c r="L28" s="88">
        <f t="shared" si="3"/>
        <v>2</v>
      </c>
      <c r="M28" s="89">
        <f t="shared" si="4"/>
        <v>3205.72</v>
      </c>
      <c r="N28" s="90"/>
      <c r="O28" s="89">
        <f t="shared" si="5"/>
        <v>961.71599999999989</v>
      </c>
      <c r="P28" s="89">
        <f t="shared" si="6"/>
        <v>0</v>
      </c>
      <c r="Q28" s="89"/>
      <c r="R28" s="90"/>
      <c r="S28" s="89">
        <f t="shared" ref="S28:S35" si="56">((D28+D28*$O$2)/220*20*C28)+((G28+G28*$O$2)/220*15.5*F28)+(((J28+J28*$O$2+(J28+J28*$O$2)/220*$P$2*7*15.5)/220*15.5)*I28)</f>
        <v>293.61480909090909</v>
      </c>
      <c r="T28" s="89">
        <f t="shared" si="54"/>
        <v>94.714454545454558</v>
      </c>
      <c r="U28" s="89">
        <f t="shared" si="8"/>
        <v>4555.7652636363637</v>
      </c>
      <c r="V28" s="89">
        <f>VLOOKUP('Resumo Geral'!A28,[1]PARÂMETRO!$B$2:$I$4,2,FALSE)*L28</f>
        <v>225.8</v>
      </c>
      <c r="W28" s="89">
        <f>(((VLOOKUP(A28,[1]PARÂMETRO!$B$2:$I$4,3,FALSE)*20)-(VLOOKUP(A28,[1]PARÂMETRO!$B$2:$I$4,3,FALSE)*20)*10%)*C28+((VLOOKUP(A28,[1]PARÂMETRO!$B$2:$IL$4,3,FALSE)*15.5)-(VLOOKUP(A28,[1]PARÂMETRO!$B$2:$I$4,3,FALSE)*15.5*10%))*F28+((VLOOKUP(A28,[1]PARÂMETRO!$B$2:$I$4,3,FALSE)*15.5)-(VLOOKUP(A28,[1]PARÂMETRO!$B$2:$I$4,3,FALSE)*15.5)*10%)*I28)</f>
        <v>446.12099999999998</v>
      </c>
      <c r="X28" s="89">
        <f>(VLOOKUP(B28,[1]PARÂMETRO!$B$9:$E$42,4,FALSE)*(2*20*C28))-(IF(E28*6%&lt;=(VLOOKUP(B28,[1]PARÂMETRO!$B$9:$E$42,4,FALSE)*(2*20*C28)),E28*6%,VLOOKUP(B28,[1]PARÂMETRO!$B$9:$E$42,4,FALSE)*(2*20*C28)))+(VLOOKUP(B28,[1]PARÂMETRO!$B$9:$E$42,4,FALSE)*(2*15.5*F28))-(IF(H28*6%&lt;=(VLOOKUP(B28,[1]PARÂMETRO!$B$9:$E$42,4,FALSE)*(2*15.5*F28)),H28*6%,VLOOKUP(B28,[1]PARÂMETRO!$B$9:$E$42,4,FALSE)*(2*15.5*F28)))+(VLOOKUP(B28,[1]PARÂMETRO!$B$9:$E$42,4,FALSE)*(2*15.5*I28))-(IF(K28*6%&lt;=(VLOOKUP(B28,[1]PARÂMETRO!$B$9:$E$42,4,FALSE)*(2*15.5*I28)),K28*6%,VLOOKUP(B28,[1]PARÂMETRO!$B$9:$E$42,4,FALSE)*(2*15.5*I28)))</f>
        <v>37.056800000000038</v>
      </c>
      <c r="Y28" s="89">
        <f>VLOOKUP(A28,[1]PARÂMETRO!$B$2:$I$4,4,FALSE)*L28</f>
        <v>182.16</v>
      </c>
      <c r="Z28" s="89">
        <f>VLOOKUP(A28,[1]PARÂMETRO!$B$2:$I$4,5,FALSE)*L28</f>
        <v>34.06</v>
      </c>
      <c r="AA28" s="89">
        <f>VLOOKUP(A28,[1]PARÂMETRO!$B$2:$I$4,6,FALSE)</f>
        <v>0</v>
      </c>
      <c r="AB28" s="89">
        <f>VLOOKUP($A28,[1]PARÂMETRO!$B$2:$I$4,7,FALSE)</f>
        <v>0</v>
      </c>
      <c r="AC28" s="89">
        <f>VLOOKUP($A28,[1]PARÂMETRO!$B$2:$I$4,8,FALSE)</f>
        <v>0</v>
      </c>
      <c r="AD28" s="89"/>
      <c r="AE28" s="89">
        <f t="shared" ref="AE28" si="57">SUM(V28:AD28)</f>
        <v>925.19780000000014</v>
      </c>
      <c r="AF28" s="89">
        <f>'Resumo Geral imposto cd'!AF28</f>
        <v>124.74849929588889</v>
      </c>
      <c r="AG28" s="89"/>
      <c r="AH28" s="89">
        <f>'Resumo Geral imposto cd'!AH28</f>
        <v>117.06515348349205</v>
      </c>
      <c r="AI28" s="89"/>
      <c r="AJ28" s="89">
        <f t="shared" si="10"/>
        <v>241.81365277938096</v>
      </c>
      <c r="AK28" s="90">
        <f t="shared" si="11"/>
        <v>911.15305272727278</v>
      </c>
      <c r="AL28" s="90">
        <f t="shared" si="12"/>
        <v>68.336478954545456</v>
      </c>
      <c r="AM28" s="91">
        <f t="shared" si="13"/>
        <v>45.557652636363635</v>
      </c>
      <c r="AN28" s="90">
        <f t="shared" si="14"/>
        <v>9.1115305272727269</v>
      </c>
      <c r="AO28" s="91">
        <f t="shared" si="15"/>
        <v>113.8941315909091</v>
      </c>
      <c r="AP28" s="90">
        <f t="shared" si="16"/>
        <v>364.46122109090908</v>
      </c>
      <c r="AQ28" s="91">
        <f t="shared" si="17"/>
        <v>136.67295790909091</v>
      </c>
      <c r="AR28" s="90">
        <f t="shared" si="18"/>
        <v>27.334591581818181</v>
      </c>
      <c r="AS28" s="90">
        <f t="shared" si="19"/>
        <v>1676.5216170181818</v>
      </c>
      <c r="AT28" s="89">
        <f t="shared" si="20"/>
        <v>379.64710530303029</v>
      </c>
      <c r="AU28" s="89">
        <f t="shared" si="21"/>
        <v>139.7101347515152</v>
      </c>
      <c r="AV28" s="89">
        <f t="shared" si="22"/>
        <v>519.35724005454551</v>
      </c>
      <c r="AW28" s="89">
        <f t="shared" si="23"/>
        <v>5.9056216380471378</v>
      </c>
      <c r="AX28" s="89">
        <f t="shared" si="24"/>
        <v>2.1732687628013472</v>
      </c>
      <c r="AY28" s="89">
        <f t="shared" si="25"/>
        <v>8.0788904008484845</v>
      </c>
      <c r="AZ28" s="89">
        <f t="shared" si="26"/>
        <v>22.862313528838737</v>
      </c>
      <c r="BA28" s="89">
        <f t="shared" si="27"/>
        <v>1.828985082307099</v>
      </c>
      <c r="BB28" s="89">
        <f t="shared" si="28"/>
        <v>0.9144925411535495</v>
      </c>
      <c r="BC28" s="89">
        <f t="shared" si="29"/>
        <v>15.945178422727276</v>
      </c>
      <c r="BD28" s="89">
        <f t="shared" si="30"/>
        <v>5.8678256595636391</v>
      </c>
      <c r="BE28" s="89">
        <f t="shared" si="31"/>
        <v>195.89790633636363</v>
      </c>
      <c r="BF28" s="89">
        <f t="shared" si="32"/>
        <v>7.5929421060606064</v>
      </c>
      <c r="BG28" s="89">
        <f t="shared" si="33"/>
        <v>250.90964367701454</v>
      </c>
      <c r="BH28" s="89">
        <f t="shared" si="34"/>
        <v>506.19614040404036</v>
      </c>
      <c r="BI28" s="89">
        <f t="shared" si="35"/>
        <v>63.274517550505045</v>
      </c>
      <c r="BJ28" s="89">
        <f t="shared" si="36"/>
        <v>38.40763215315657</v>
      </c>
      <c r="BK28" s="89">
        <f t="shared" si="37"/>
        <v>15.185884212121213</v>
      </c>
      <c r="BL28" s="89">
        <f t="shared" si="38"/>
        <v>0</v>
      </c>
      <c r="BM28" s="89">
        <f t="shared" si="39"/>
        <v>229.287616149695</v>
      </c>
      <c r="BN28" s="89">
        <f t="shared" si="40"/>
        <v>852.35179046951816</v>
      </c>
      <c r="BO28" s="89">
        <f t="shared" si="41"/>
        <v>3307.2191816201089</v>
      </c>
      <c r="BP28" s="89">
        <f t="shared" si="42"/>
        <v>3307.2191816201084</v>
      </c>
      <c r="BQ28" s="89">
        <f t="shared" si="43"/>
        <v>9029.9958980358533</v>
      </c>
      <c r="BR28" s="89">
        <f t="shared" si="44"/>
        <v>227.40920097069636</v>
      </c>
      <c r="BS28" s="92">
        <f>VLOOKUP(B28,'[1]ISS VIGILANCIA'!$A$1:$B$35,2,FALSE)*100</f>
        <v>3</v>
      </c>
      <c r="BT28" s="93">
        <f t="shared" si="45"/>
        <v>6.65</v>
      </c>
      <c r="BU28" s="94">
        <f t="shared" si="46"/>
        <v>3.2137118371719318</v>
      </c>
      <c r="BV28" s="95">
        <f t="shared" si="47"/>
        <v>306.2730882544497</v>
      </c>
      <c r="BW28" s="94">
        <f t="shared" si="48"/>
        <v>3.2137118371719318</v>
      </c>
      <c r="BX28" s="96">
        <f t="shared" si="49"/>
        <v>306.2730882544497</v>
      </c>
      <c r="BY28" s="94">
        <f t="shared" si="50"/>
        <v>0.69630423138725195</v>
      </c>
      <c r="BZ28" s="89">
        <f t="shared" si="55"/>
        <v>66.359169121797436</v>
      </c>
      <c r="CA28" s="89">
        <f t="shared" si="51"/>
        <v>272.79249717774832</v>
      </c>
      <c r="CB28" s="89">
        <f t="shared" si="52"/>
        <v>1179.1070437791416</v>
      </c>
      <c r="CC28" s="97">
        <f t="shared" si="53"/>
        <v>10209.102941814996</v>
      </c>
      <c r="CD28" s="100"/>
    </row>
    <row r="29" spans="1:82" s="101" customFormat="1" ht="15" customHeight="1">
      <c r="A29" s="83" t="str">
        <f>[1]CCT!D35</f>
        <v>Sindesp - MG</v>
      </c>
      <c r="B29" s="83" t="str">
        <f>[1]CCT!C35</f>
        <v>São Sebastião do Paraíso</v>
      </c>
      <c r="C29" s="87">
        <f>[1]CCT!F35</f>
        <v>0</v>
      </c>
      <c r="D29" s="85">
        <f>[1]CCT!E35</f>
        <v>0</v>
      </c>
      <c r="E29" s="86">
        <f t="shared" si="0"/>
        <v>0</v>
      </c>
      <c r="F29" s="87">
        <f>[1]CCT!H35</f>
        <v>2</v>
      </c>
      <c r="G29" s="85">
        <f>[1]CCT!G35</f>
        <v>1602.86</v>
      </c>
      <c r="H29" s="86">
        <f t="shared" si="1"/>
        <v>3205.72</v>
      </c>
      <c r="I29" s="87">
        <f>[1]CCT!J35</f>
        <v>0</v>
      </c>
      <c r="J29" s="85">
        <f>[1]CCT!I35</f>
        <v>0</v>
      </c>
      <c r="K29" s="86">
        <f t="shared" si="2"/>
        <v>0</v>
      </c>
      <c r="L29" s="88">
        <f t="shared" si="3"/>
        <v>2</v>
      </c>
      <c r="M29" s="89">
        <f t="shared" si="4"/>
        <v>3205.72</v>
      </c>
      <c r="N29" s="90"/>
      <c r="O29" s="89">
        <f t="shared" si="5"/>
        <v>961.71599999999989</v>
      </c>
      <c r="P29" s="89">
        <f t="shared" si="6"/>
        <v>0</v>
      </c>
      <c r="Q29" s="89"/>
      <c r="R29" s="90"/>
      <c r="S29" s="89">
        <f t="shared" si="56"/>
        <v>293.61480909090909</v>
      </c>
      <c r="T29" s="89">
        <f t="shared" si="54"/>
        <v>94.714454545454558</v>
      </c>
      <c r="U29" s="89">
        <f t="shared" si="8"/>
        <v>4555.7652636363637</v>
      </c>
      <c r="V29" s="89">
        <f>VLOOKUP('Resumo Geral'!A29,[1]PARÂMETRO!$B$2:$I$4,2,FALSE)*L29</f>
        <v>225.8</v>
      </c>
      <c r="W29" s="89">
        <f>(((VLOOKUP(A29,[1]PARÂMETRO!$B$2:$I$4,3,FALSE)*20)-(VLOOKUP(A29,[1]PARÂMETRO!$B$2:$I$4,3,FALSE)*20)*10%)*C29+((VLOOKUP(A29,[1]PARÂMETRO!$B$2:$IL$4,3,FALSE)*15.5)-(VLOOKUP(A29,[1]PARÂMETRO!$B$2:$I$4,3,FALSE)*15.5*10%))*F29+((VLOOKUP(A29,[1]PARÂMETRO!$B$2:$I$4,3,FALSE)*15.5)-(VLOOKUP(A29,[1]PARÂMETRO!$B$2:$I$4,3,FALSE)*15.5)*10%)*I29)</f>
        <v>446.12099999999998</v>
      </c>
      <c r="X29" s="89">
        <f>(VLOOKUP(B29,[1]PARÂMETRO!$B$9:$E$42,4,FALSE)*(2*20*C29))-(IF(E29*6%&lt;=(VLOOKUP(B29,[1]PARÂMETRO!$B$9:$E$42,4,FALSE)*(2*20*C29)),E29*6%,VLOOKUP(B29,[1]PARÂMETRO!$B$9:$E$42,4,FALSE)*(2*20*C29)))+(VLOOKUP(B29,[1]PARÂMETRO!$B$9:$E$42,4,FALSE)*(2*15.5*F29))-(IF(H29*6%&lt;=(VLOOKUP(B29,[1]PARÂMETRO!$B$9:$E$42,4,FALSE)*(2*15.5*F29)),H29*6%,VLOOKUP(B29,[1]PARÂMETRO!$B$9:$E$42,4,FALSE)*(2*15.5*F29)))+(VLOOKUP(B29,[1]PARÂMETRO!$B$9:$E$42,4,FALSE)*(2*15.5*I29))-(IF(K29*6%&lt;=(VLOOKUP(B29,[1]PARÂMETRO!$B$9:$E$42,4,FALSE)*(2*15.5*I29)),K29*6%,VLOOKUP(B29,[1]PARÂMETRO!$B$9:$E$42,4,FALSE)*(2*15.5*I29)))</f>
        <v>37.056800000000038</v>
      </c>
      <c r="Y29" s="89">
        <f>VLOOKUP(A29,[1]PARÂMETRO!$B$2:$I$4,4,FALSE)*L29</f>
        <v>182.16</v>
      </c>
      <c r="Z29" s="89">
        <f>VLOOKUP(A29,[1]PARÂMETRO!$B$2:$I$4,5,FALSE)*L29</f>
        <v>34.06</v>
      </c>
      <c r="AA29" s="89">
        <f>VLOOKUP(A29,[1]PARÂMETRO!$B$2:$I$4,6,FALSE)</f>
        <v>0</v>
      </c>
      <c r="AB29" s="89">
        <f>VLOOKUP($A29,[1]PARÂMETRO!$B$2:$I$4,7,FALSE)</f>
        <v>0</v>
      </c>
      <c r="AC29" s="89">
        <f>VLOOKUP($A29,[1]PARÂMETRO!$B$2:$I$4,8,FALSE)</f>
        <v>0</v>
      </c>
      <c r="AD29" s="89"/>
      <c r="AE29" s="89">
        <f t="shared" si="9"/>
        <v>925.19780000000014</v>
      </c>
      <c r="AF29" s="89">
        <f>'Resumo Geral imposto cd'!AF29</f>
        <v>124.74849929588889</v>
      </c>
      <c r="AG29" s="89"/>
      <c r="AH29" s="89">
        <f>'Resumo Geral imposto cd'!AH29</f>
        <v>117.06515348349205</v>
      </c>
      <c r="AI29" s="89"/>
      <c r="AJ29" s="89">
        <f t="shared" si="10"/>
        <v>241.81365277938096</v>
      </c>
      <c r="AK29" s="90">
        <f t="shared" si="11"/>
        <v>911.15305272727278</v>
      </c>
      <c r="AL29" s="90">
        <f t="shared" si="12"/>
        <v>68.336478954545456</v>
      </c>
      <c r="AM29" s="91">
        <f t="shared" si="13"/>
        <v>45.557652636363635</v>
      </c>
      <c r="AN29" s="90">
        <f t="shared" si="14"/>
        <v>9.1115305272727269</v>
      </c>
      <c r="AO29" s="91">
        <f t="shared" si="15"/>
        <v>113.8941315909091</v>
      </c>
      <c r="AP29" s="90">
        <f t="shared" si="16"/>
        <v>364.46122109090908</v>
      </c>
      <c r="AQ29" s="91">
        <f t="shared" si="17"/>
        <v>136.67295790909091</v>
      </c>
      <c r="AR29" s="90">
        <f t="shared" si="18"/>
        <v>27.334591581818181</v>
      </c>
      <c r="AS29" s="90">
        <f t="shared" si="19"/>
        <v>1676.5216170181818</v>
      </c>
      <c r="AT29" s="89">
        <f t="shared" si="20"/>
        <v>379.64710530303029</v>
      </c>
      <c r="AU29" s="89">
        <f t="shared" si="21"/>
        <v>139.7101347515152</v>
      </c>
      <c r="AV29" s="89">
        <f t="shared" si="22"/>
        <v>519.35724005454551</v>
      </c>
      <c r="AW29" s="89">
        <f t="shared" si="23"/>
        <v>5.9056216380471378</v>
      </c>
      <c r="AX29" s="89">
        <f t="shared" si="24"/>
        <v>2.1732687628013472</v>
      </c>
      <c r="AY29" s="89">
        <f t="shared" si="25"/>
        <v>8.0788904008484845</v>
      </c>
      <c r="AZ29" s="89">
        <f t="shared" si="26"/>
        <v>22.862313528838737</v>
      </c>
      <c r="BA29" s="89">
        <f t="shared" si="27"/>
        <v>1.828985082307099</v>
      </c>
      <c r="BB29" s="89">
        <f t="shared" si="28"/>
        <v>0.9144925411535495</v>
      </c>
      <c r="BC29" s="89">
        <f t="shared" si="29"/>
        <v>15.945178422727276</v>
      </c>
      <c r="BD29" s="89">
        <f t="shared" si="30"/>
        <v>5.8678256595636391</v>
      </c>
      <c r="BE29" s="89">
        <f t="shared" si="31"/>
        <v>195.89790633636363</v>
      </c>
      <c r="BF29" s="89">
        <f t="shared" si="32"/>
        <v>7.5929421060606064</v>
      </c>
      <c r="BG29" s="89">
        <f t="shared" si="33"/>
        <v>250.90964367701454</v>
      </c>
      <c r="BH29" s="89">
        <f t="shared" si="34"/>
        <v>506.19614040404036</v>
      </c>
      <c r="BI29" s="89">
        <f t="shared" si="35"/>
        <v>63.274517550505045</v>
      </c>
      <c r="BJ29" s="89">
        <f t="shared" si="36"/>
        <v>38.40763215315657</v>
      </c>
      <c r="BK29" s="89">
        <f t="shared" si="37"/>
        <v>15.185884212121213</v>
      </c>
      <c r="BL29" s="89">
        <f t="shared" si="38"/>
        <v>0</v>
      </c>
      <c r="BM29" s="89">
        <f t="shared" si="39"/>
        <v>229.287616149695</v>
      </c>
      <c r="BN29" s="89">
        <f t="shared" si="40"/>
        <v>852.35179046951816</v>
      </c>
      <c r="BO29" s="89">
        <f t="shared" si="41"/>
        <v>3307.2191816201089</v>
      </c>
      <c r="BP29" s="89">
        <f t="shared" si="42"/>
        <v>3307.2191816201084</v>
      </c>
      <c r="BQ29" s="89">
        <f t="shared" si="43"/>
        <v>9029.9958980358533</v>
      </c>
      <c r="BR29" s="89">
        <f t="shared" si="44"/>
        <v>227.40920097069636</v>
      </c>
      <c r="BS29" s="92">
        <f>VLOOKUP(B29,'[1]ISS VIGILANCIA'!$A$1:$B$35,2,FALSE)*100</f>
        <v>3</v>
      </c>
      <c r="BT29" s="93">
        <f t="shared" si="45"/>
        <v>6.65</v>
      </c>
      <c r="BU29" s="94">
        <f t="shared" si="46"/>
        <v>3.2137118371719318</v>
      </c>
      <c r="BV29" s="95">
        <f t="shared" si="47"/>
        <v>306.2730882544497</v>
      </c>
      <c r="BW29" s="94">
        <f t="shared" si="48"/>
        <v>3.2137118371719318</v>
      </c>
      <c r="BX29" s="96">
        <f t="shared" si="49"/>
        <v>306.2730882544497</v>
      </c>
      <c r="BY29" s="94">
        <f t="shared" si="50"/>
        <v>0.69630423138725195</v>
      </c>
      <c r="BZ29" s="89">
        <f t="shared" si="55"/>
        <v>66.359169121797436</v>
      </c>
      <c r="CA29" s="89">
        <f t="shared" si="51"/>
        <v>272.79249717774832</v>
      </c>
      <c r="CB29" s="89">
        <f t="shared" si="52"/>
        <v>1179.1070437791416</v>
      </c>
      <c r="CC29" s="97">
        <f t="shared" si="53"/>
        <v>10209.102941814996</v>
      </c>
      <c r="CD29" s="100"/>
    </row>
    <row r="30" spans="1:82" s="101" customFormat="1" ht="15" customHeight="1">
      <c r="A30" s="83" t="str">
        <f>[1]CCT!D36</f>
        <v>Sindesp - MG</v>
      </c>
      <c r="B30" s="83" t="str">
        <f>[1]CCT!C36</f>
        <v>Sete Lagoas</v>
      </c>
      <c r="C30" s="87">
        <f>[1]CCT!F36</f>
        <v>0</v>
      </c>
      <c r="D30" s="85">
        <f>[1]CCT!E36</f>
        <v>0</v>
      </c>
      <c r="E30" s="86">
        <f t="shared" si="0"/>
        <v>0</v>
      </c>
      <c r="F30" s="87">
        <f>[1]CCT!H36</f>
        <v>2</v>
      </c>
      <c r="G30" s="85">
        <f>[1]CCT!G36</f>
        <v>1602.86</v>
      </c>
      <c r="H30" s="86">
        <f t="shared" si="1"/>
        <v>3205.72</v>
      </c>
      <c r="I30" s="87">
        <f>[1]CCT!J36</f>
        <v>0</v>
      </c>
      <c r="J30" s="85">
        <f>[1]CCT!I36</f>
        <v>0</v>
      </c>
      <c r="K30" s="86">
        <f t="shared" si="2"/>
        <v>0</v>
      </c>
      <c r="L30" s="88">
        <f t="shared" si="3"/>
        <v>2</v>
      </c>
      <c r="M30" s="89">
        <f t="shared" si="4"/>
        <v>3205.72</v>
      </c>
      <c r="N30" s="90"/>
      <c r="O30" s="89">
        <f t="shared" si="5"/>
        <v>961.71599999999989</v>
      </c>
      <c r="P30" s="89">
        <f t="shared" si="6"/>
        <v>0</v>
      </c>
      <c r="Q30" s="89"/>
      <c r="R30" s="90"/>
      <c r="S30" s="89">
        <f t="shared" si="56"/>
        <v>293.61480909090909</v>
      </c>
      <c r="T30" s="89">
        <f t="shared" si="54"/>
        <v>94.714454545454558</v>
      </c>
      <c r="U30" s="89">
        <f t="shared" si="8"/>
        <v>4555.7652636363637</v>
      </c>
      <c r="V30" s="89">
        <f>VLOOKUP('Resumo Geral'!A30,[1]PARÂMETRO!$B$2:$I$4,2,FALSE)*L30</f>
        <v>225.8</v>
      </c>
      <c r="W30" s="89">
        <f>(((VLOOKUP(A30,[1]PARÂMETRO!$B$2:$I$4,3,FALSE)*20)-(VLOOKUP(A30,[1]PARÂMETRO!$B$2:$I$4,3,FALSE)*20)*10%)*C30+((VLOOKUP(A30,[1]PARÂMETRO!$B$2:$IL$4,3,FALSE)*15.5)-(VLOOKUP(A30,[1]PARÂMETRO!$B$2:$I$4,3,FALSE)*15.5*10%))*F30+((VLOOKUP(A30,[1]PARÂMETRO!$B$2:$I$4,3,FALSE)*15.5)-(VLOOKUP(A30,[1]PARÂMETRO!$B$2:$I$4,3,FALSE)*15.5)*10%)*I30)</f>
        <v>446.12099999999998</v>
      </c>
      <c r="X30" s="89">
        <f>(VLOOKUP(B30,[1]PARÂMETRO!$B$9:$E$42,4,FALSE)*(2*20*C30))-(IF(E30*6%&lt;=(VLOOKUP(B30,[1]PARÂMETRO!$B$9:$E$42,4,FALSE)*(2*20*C30)),E30*6%,VLOOKUP(B30,[1]PARÂMETRO!$B$9:$E$42,4,FALSE)*(2*20*C30)))+(VLOOKUP(B30,[1]PARÂMETRO!$B$9:$E$42,4,FALSE)*(2*15.5*F30))-(IF(H30*6%&lt;=(VLOOKUP(B30,[1]PARÂMETRO!$B$9:$E$42,4,FALSE)*(2*15.5*F30)),H30*6%,VLOOKUP(B30,[1]PARÂMETRO!$B$9:$E$42,4,FALSE)*(2*15.5*F30)))+(VLOOKUP(B30,[1]PARÂMETRO!$B$9:$E$42,4,FALSE)*(2*15.5*I30))-(IF(K30*6%&lt;=(VLOOKUP(B30,[1]PARÂMETRO!$B$9:$E$42,4,FALSE)*(2*15.5*I30)),K30*6%,VLOOKUP(B30,[1]PARÂMETRO!$B$9:$E$42,4,FALSE)*(2*15.5*I30)))</f>
        <v>37.056800000000038</v>
      </c>
      <c r="Y30" s="89">
        <f>VLOOKUP(A30,[1]PARÂMETRO!$B$2:$I$4,4,FALSE)*L30</f>
        <v>182.16</v>
      </c>
      <c r="Z30" s="89">
        <f>VLOOKUP(A30,[1]PARÂMETRO!$B$2:$I$4,5,FALSE)*L30</f>
        <v>34.06</v>
      </c>
      <c r="AA30" s="89">
        <f>VLOOKUP(A30,[1]PARÂMETRO!$B$2:$I$4,6,FALSE)</f>
        <v>0</v>
      </c>
      <c r="AB30" s="89">
        <f>VLOOKUP($A30,[1]PARÂMETRO!$B$2:$I$4,7,FALSE)</f>
        <v>0</v>
      </c>
      <c r="AC30" s="89">
        <f>VLOOKUP($A30,[1]PARÂMETRO!$B$2:$I$4,8,FALSE)</f>
        <v>0</v>
      </c>
      <c r="AD30" s="89"/>
      <c r="AE30" s="89">
        <f t="shared" si="9"/>
        <v>925.19780000000014</v>
      </c>
      <c r="AF30" s="89">
        <f>'Resumo Geral imposto cd'!AF30</f>
        <v>124.74849929588889</v>
      </c>
      <c r="AG30" s="89"/>
      <c r="AH30" s="89">
        <f>'Resumo Geral imposto cd'!AH30</f>
        <v>117.06515348349205</v>
      </c>
      <c r="AI30" s="89"/>
      <c r="AJ30" s="89">
        <f t="shared" si="10"/>
        <v>241.81365277938096</v>
      </c>
      <c r="AK30" s="90">
        <f t="shared" si="11"/>
        <v>911.15305272727278</v>
      </c>
      <c r="AL30" s="90">
        <f t="shared" si="12"/>
        <v>68.336478954545456</v>
      </c>
      <c r="AM30" s="91">
        <f t="shared" si="13"/>
        <v>45.557652636363635</v>
      </c>
      <c r="AN30" s="90">
        <f t="shared" si="14"/>
        <v>9.1115305272727269</v>
      </c>
      <c r="AO30" s="91">
        <f t="shared" si="15"/>
        <v>113.8941315909091</v>
      </c>
      <c r="AP30" s="90">
        <f t="shared" si="16"/>
        <v>364.46122109090908</v>
      </c>
      <c r="AQ30" s="91">
        <f t="shared" si="17"/>
        <v>136.67295790909091</v>
      </c>
      <c r="AR30" s="90">
        <f t="shared" si="18"/>
        <v>27.334591581818181</v>
      </c>
      <c r="AS30" s="90">
        <f t="shared" si="19"/>
        <v>1676.5216170181818</v>
      </c>
      <c r="AT30" s="89">
        <f t="shared" si="20"/>
        <v>379.64710530303029</v>
      </c>
      <c r="AU30" s="89">
        <f t="shared" si="21"/>
        <v>139.7101347515152</v>
      </c>
      <c r="AV30" s="89">
        <f t="shared" si="22"/>
        <v>519.35724005454551</v>
      </c>
      <c r="AW30" s="89">
        <f t="shared" si="23"/>
        <v>5.9056216380471378</v>
      </c>
      <c r="AX30" s="89">
        <f t="shared" si="24"/>
        <v>2.1732687628013472</v>
      </c>
      <c r="AY30" s="89">
        <f t="shared" si="25"/>
        <v>8.0788904008484845</v>
      </c>
      <c r="AZ30" s="89">
        <f t="shared" si="26"/>
        <v>22.862313528838737</v>
      </c>
      <c r="BA30" s="89">
        <f t="shared" si="27"/>
        <v>1.828985082307099</v>
      </c>
      <c r="BB30" s="89">
        <f t="shared" si="28"/>
        <v>0.9144925411535495</v>
      </c>
      <c r="BC30" s="89">
        <f t="shared" si="29"/>
        <v>15.945178422727276</v>
      </c>
      <c r="BD30" s="89">
        <f t="shared" si="30"/>
        <v>5.8678256595636391</v>
      </c>
      <c r="BE30" s="89">
        <f t="shared" si="31"/>
        <v>195.89790633636363</v>
      </c>
      <c r="BF30" s="89">
        <f t="shared" si="32"/>
        <v>7.5929421060606064</v>
      </c>
      <c r="BG30" s="89">
        <f t="shared" si="33"/>
        <v>250.90964367701454</v>
      </c>
      <c r="BH30" s="89">
        <f t="shared" si="34"/>
        <v>506.19614040404036</v>
      </c>
      <c r="BI30" s="89">
        <f t="shared" si="35"/>
        <v>63.274517550505045</v>
      </c>
      <c r="BJ30" s="89">
        <f t="shared" si="36"/>
        <v>38.40763215315657</v>
      </c>
      <c r="BK30" s="89">
        <f t="shared" si="37"/>
        <v>15.185884212121213</v>
      </c>
      <c r="BL30" s="89">
        <f t="shared" si="38"/>
        <v>0</v>
      </c>
      <c r="BM30" s="89">
        <f t="shared" si="39"/>
        <v>229.287616149695</v>
      </c>
      <c r="BN30" s="89">
        <f t="shared" si="40"/>
        <v>852.35179046951816</v>
      </c>
      <c r="BO30" s="89">
        <f t="shared" si="41"/>
        <v>3307.2191816201089</v>
      </c>
      <c r="BP30" s="89">
        <f t="shared" si="42"/>
        <v>3307.2191816201084</v>
      </c>
      <c r="BQ30" s="89">
        <f t="shared" si="43"/>
        <v>9029.9958980358533</v>
      </c>
      <c r="BR30" s="89">
        <f t="shared" si="44"/>
        <v>227.40920097069636</v>
      </c>
      <c r="BS30" s="92">
        <f>VLOOKUP(B30,'[1]ISS VIGILANCIA'!$A$1:$B$35,2,FALSE)*100</f>
        <v>5</v>
      </c>
      <c r="BT30" s="93">
        <f t="shared" si="45"/>
        <v>8.65</v>
      </c>
      <c r="BU30" s="94">
        <f t="shared" si="46"/>
        <v>5.473453749315822</v>
      </c>
      <c r="BV30" s="95">
        <f t="shared" si="47"/>
        <v>521.63095764555578</v>
      </c>
      <c r="BW30" s="94">
        <f t="shared" si="48"/>
        <v>3.2840722495894927</v>
      </c>
      <c r="BX30" s="96">
        <f t="shared" si="49"/>
        <v>312.97857458733341</v>
      </c>
      <c r="BY30" s="94">
        <f t="shared" si="50"/>
        <v>0.71154898741105688</v>
      </c>
      <c r="BZ30" s="89">
        <f t="shared" si="55"/>
        <v>67.812024493922252</v>
      </c>
      <c r="CA30" s="89">
        <f t="shared" si="51"/>
        <v>272.79249717774832</v>
      </c>
      <c r="CB30" s="89">
        <f t="shared" si="52"/>
        <v>1402.6232548752562</v>
      </c>
      <c r="CC30" s="97">
        <f t="shared" si="53"/>
        <v>10432.619152911109</v>
      </c>
      <c r="CD30" s="100"/>
    </row>
    <row r="31" spans="1:82" s="101" customFormat="1" ht="15" customHeight="1">
      <c r="A31" s="83" t="str">
        <f>[1]CCT!D37</f>
        <v>Sindesp - MG</v>
      </c>
      <c r="B31" s="83" t="str">
        <f>[1]CCT!C37</f>
        <v>Uberaba</v>
      </c>
      <c r="C31" s="87">
        <f>[1]CCT!F37</f>
        <v>0</v>
      </c>
      <c r="D31" s="85">
        <f>[1]CCT!E37</f>
        <v>0</v>
      </c>
      <c r="E31" s="86">
        <f t="shared" si="0"/>
        <v>0</v>
      </c>
      <c r="F31" s="87">
        <f>[1]CCT!H37</f>
        <v>2</v>
      </c>
      <c r="G31" s="85">
        <f>[1]CCT!G37</f>
        <v>1602.86</v>
      </c>
      <c r="H31" s="86">
        <f t="shared" si="1"/>
        <v>3205.72</v>
      </c>
      <c r="I31" s="87">
        <f>[1]CCT!J37</f>
        <v>2</v>
      </c>
      <c r="J31" s="85">
        <f>[1]CCT!I37</f>
        <v>1602.86</v>
      </c>
      <c r="K31" s="86">
        <f t="shared" si="2"/>
        <v>3205.72</v>
      </c>
      <c r="L31" s="88">
        <f t="shared" si="3"/>
        <v>4</v>
      </c>
      <c r="M31" s="89">
        <f t="shared" si="4"/>
        <v>6411.44</v>
      </c>
      <c r="N31" s="90"/>
      <c r="O31" s="89">
        <f t="shared" si="5"/>
        <v>1923.4319999999998</v>
      </c>
      <c r="P31" s="89">
        <f t="shared" si="6"/>
        <v>822.1214654545455</v>
      </c>
      <c r="Q31" s="89"/>
      <c r="R31" s="90"/>
      <c r="S31" s="89">
        <f t="shared" si="56"/>
        <v>645.151812338843</v>
      </c>
      <c r="T31" s="89">
        <f t="shared" si="54"/>
        <v>189.42890909090912</v>
      </c>
      <c r="U31" s="89">
        <f t="shared" si="8"/>
        <v>9991.5741868842979</v>
      </c>
      <c r="V31" s="89">
        <f>VLOOKUP('Resumo Geral'!A31,[1]PARÂMETRO!$B$2:$I$4,2,FALSE)*L31</f>
        <v>451.6</v>
      </c>
      <c r="W31" s="89">
        <f>(((VLOOKUP(A31,[1]PARÂMETRO!$B$2:$I$4,3,FALSE)*20)-(VLOOKUP(A31,[1]PARÂMETRO!$B$2:$I$4,3,FALSE)*20)*10%)*C31+((VLOOKUP(A31,[1]PARÂMETRO!$B$2:$IL$4,3,FALSE)*15.5)-(VLOOKUP(A31,[1]PARÂMETRO!$B$2:$I$4,3,FALSE)*15.5*10%))*F31+((VLOOKUP(A31,[1]PARÂMETRO!$B$2:$I$4,3,FALSE)*15.5)-(VLOOKUP(A31,[1]PARÂMETRO!$B$2:$I$4,3,FALSE)*15.5)*10%)*I31)</f>
        <v>892.24199999999996</v>
      </c>
      <c r="X31" s="89">
        <f>(VLOOKUP(B31,[1]PARÂMETRO!$B$9:$E$42,4,FALSE)*(2*20*C31))-(IF(E31*6%&lt;=(VLOOKUP(B31,[1]PARÂMETRO!$B$9:$E$42,4,FALSE)*(2*20*C31)),E31*6%,VLOOKUP(B31,[1]PARÂMETRO!$B$9:$E$42,4,FALSE)*(2*20*C31)))+(VLOOKUP(B31,[1]PARÂMETRO!$B$9:$E$42,4,FALSE)*(2*15.5*F31))-(IF(H31*6%&lt;=(VLOOKUP(B31,[1]PARÂMETRO!$B$9:$E$42,4,FALSE)*(2*15.5*F31)),H31*6%,VLOOKUP(B31,[1]PARÂMETRO!$B$9:$E$42,4,FALSE)*(2*15.5*F31)))+(VLOOKUP(B31,[1]PARÂMETRO!$B$9:$E$42,4,FALSE)*(2*15.5*I31))-(IF(K31*6%&lt;=(VLOOKUP(B31,[1]PARÂMETRO!$B$9:$E$42,4,FALSE)*(2*15.5*I31)),K31*6%,VLOOKUP(B31,[1]PARÂMETRO!$B$9:$E$42,4,FALSE)*(2*15.5*I31)))</f>
        <v>74.113600000000076</v>
      </c>
      <c r="Y31" s="89">
        <f>VLOOKUP(A31,[1]PARÂMETRO!$B$2:$I$4,4,FALSE)*L31</f>
        <v>364.32</v>
      </c>
      <c r="Z31" s="89">
        <f>VLOOKUP(A31,[1]PARÂMETRO!$B$2:$I$4,5,FALSE)*L31</f>
        <v>68.12</v>
      </c>
      <c r="AA31" s="89">
        <f>VLOOKUP(A31,[1]PARÂMETRO!$B$2:$I$4,6,FALSE)</f>
        <v>0</v>
      </c>
      <c r="AB31" s="89">
        <f>VLOOKUP($A31,[1]PARÂMETRO!$B$2:$I$4,7,FALSE)</f>
        <v>0</v>
      </c>
      <c r="AC31" s="89">
        <f>VLOOKUP($A31,[1]PARÂMETRO!$B$2:$I$4,8,FALSE)</f>
        <v>0</v>
      </c>
      <c r="AD31" s="89"/>
      <c r="AE31" s="89">
        <f t="shared" si="9"/>
        <v>1850.3956000000003</v>
      </c>
      <c r="AF31" s="89">
        <f>'Resumo Geral imposto cd'!AF31</f>
        <v>249.49699859177778</v>
      </c>
      <c r="AG31" s="89"/>
      <c r="AH31" s="89">
        <f>'Resumo Geral imposto cd'!AH31</f>
        <v>234.13030696698411</v>
      </c>
      <c r="AI31" s="89"/>
      <c r="AJ31" s="89">
        <f t="shared" si="10"/>
        <v>483.62730555876192</v>
      </c>
      <c r="AK31" s="90">
        <f t="shared" si="11"/>
        <v>1998.3148373768597</v>
      </c>
      <c r="AL31" s="90">
        <f t="shared" si="12"/>
        <v>149.87361280326445</v>
      </c>
      <c r="AM31" s="91">
        <f t="shared" si="13"/>
        <v>99.915741868842986</v>
      </c>
      <c r="AN31" s="90">
        <f t="shared" si="14"/>
        <v>19.983148373768596</v>
      </c>
      <c r="AO31" s="91">
        <f t="shared" si="15"/>
        <v>249.78935467210746</v>
      </c>
      <c r="AP31" s="90">
        <f t="shared" si="16"/>
        <v>799.32593495074389</v>
      </c>
      <c r="AQ31" s="91">
        <f t="shared" si="17"/>
        <v>299.7472256065289</v>
      </c>
      <c r="AR31" s="90">
        <f t="shared" si="18"/>
        <v>59.949445121305786</v>
      </c>
      <c r="AS31" s="90">
        <f t="shared" si="19"/>
        <v>3676.8993007734216</v>
      </c>
      <c r="AT31" s="89">
        <f t="shared" si="20"/>
        <v>832.63118224035816</v>
      </c>
      <c r="AU31" s="89">
        <f t="shared" si="21"/>
        <v>306.40827506445191</v>
      </c>
      <c r="AV31" s="89">
        <f t="shared" si="22"/>
        <v>1139.0394573048102</v>
      </c>
      <c r="AW31" s="89">
        <f t="shared" si="23"/>
        <v>12.952040612627794</v>
      </c>
      <c r="AX31" s="89">
        <f t="shared" si="24"/>
        <v>4.7663509454470292</v>
      </c>
      <c r="AY31" s="89">
        <f t="shared" si="25"/>
        <v>17.718391558074824</v>
      </c>
      <c r="AZ31" s="89">
        <f t="shared" si="26"/>
        <v>50.140972699034535</v>
      </c>
      <c r="BA31" s="89">
        <f t="shared" si="27"/>
        <v>4.0112778159227629</v>
      </c>
      <c r="BB31" s="89">
        <f t="shared" si="28"/>
        <v>2.0056389079613814</v>
      </c>
      <c r="BC31" s="89">
        <f t="shared" si="29"/>
        <v>34.970509654095046</v>
      </c>
      <c r="BD31" s="89">
        <f t="shared" si="30"/>
        <v>12.869147552706981</v>
      </c>
      <c r="BE31" s="89">
        <f t="shared" si="31"/>
        <v>429.63769003602476</v>
      </c>
      <c r="BF31" s="89">
        <f t="shared" si="32"/>
        <v>16.652623644807164</v>
      </c>
      <c r="BG31" s="89">
        <f t="shared" si="33"/>
        <v>550.28786031055256</v>
      </c>
      <c r="BH31" s="89">
        <f t="shared" si="34"/>
        <v>1110.1749096538108</v>
      </c>
      <c r="BI31" s="89">
        <f t="shared" si="35"/>
        <v>138.77186370672635</v>
      </c>
      <c r="BJ31" s="89">
        <f t="shared" si="36"/>
        <v>84.234521269982906</v>
      </c>
      <c r="BK31" s="89">
        <f t="shared" si="37"/>
        <v>33.305247289614329</v>
      </c>
      <c r="BL31" s="89">
        <f t="shared" si="38"/>
        <v>0</v>
      </c>
      <c r="BM31" s="89">
        <f t="shared" si="39"/>
        <v>502.86704742660959</v>
      </c>
      <c r="BN31" s="89">
        <f t="shared" si="40"/>
        <v>1869.353589346744</v>
      </c>
      <c r="BO31" s="89">
        <f t="shared" si="41"/>
        <v>7253.2985992936037</v>
      </c>
      <c r="BP31" s="89">
        <f t="shared" si="42"/>
        <v>7253.2985992936028</v>
      </c>
      <c r="BQ31" s="89">
        <f t="shared" si="43"/>
        <v>19578.895691736663</v>
      </c>
      <c r="BR31" s="89">
        <f t="shared" si="44"/>
        <v>454.81840194139272</v>
      </c>
      <c r="BS31" s="92">
        <f>VLOOKUP(B31,'[1]ISS VIGILANCIA'!$A$1:$B$35,2,FALSE)*100</f>
        <v>5</v>
      </c>
      <c r="BT31" s="93">
        <f t="shared" si="45"/>
        <v>8.65</v>
      </c>
      <c r="BU31" s="94">
        <f t="shared" si="46"/>
        <v>5.473453749315822</v>
      </c>
      <c r="BV31" s="95">
        <f t="shared" si="47"/>
        <v>1126.3984175168894</v>
      </c>
      <c r="BW31" s="94">
        <f t="shared" si="48"/>
        <v>3.2840722495894927</v>
      </c>
      <c r="BX31" s="96">
        <f t="shared" si="49"/>
        <v>675.83905051013357</v>
      </c>
      <c r="BY31" s="94">
        <f t="shared" si="50"/>
        <v>0.71154898741105688</v>
      </c>
      <c r="BZ31" s="89">
        <f t="shared" si="55"/>
        <v>146.43179427719559</v>
      </c>
      <c r="CA31" s="89">
        <f t="shared" si="51"/>
        <v>545.58499435549663</v>
      </c>
      <c r="CB31" s="89">
        <f t="shared" si="52"/>
        <v>2949.0726586011078</v>
      </c>
      <c r="CC31" s="97">
        <f t="shared" si="53"/>
        <v>22527.968350337771</v>
      </c>
      <c r="CD31" s="100"/>
    </row>
    <row r="32" spans="1:82" s="101" customFormat="1" ht="15" customHeight="1">
      <c r="A32" s="83" t="str">
        <f>[1]CCT!D38</f>
        <v>Sindesp - MG</v>
      </c>
      <c r="B32" s="83" t="str">
        <f>[1]CCT!C38</f>
        <v>Uberlândia</v>
      </c>
      <c r="C32" s="87">
        <f>[1]CCT!F38</f>
        <v>0</v>
      </c>
      <c r="D32" s="85">
        <f>[1]CCT!E38</f>
        <v>0</v>
      </c>
      <c r="E32" s="86">
        <f t="shared" si="0"/>
        <v>0</v>
      </c>
      <c r="F32" s="87">
        <f>[1]CCT!H38</f>
        <v>2</v>
      </c>
      <c r="G32" s="85">
        <f>[1]CCT!G38</f>
        <v>1602.86</v>
      </c>
      <c r="H32" s="86">
        <f t="shared" si="1"/>
        <v>3205.72</v>
      </c>
      <c r="I32" s="87">
        <f>[1]CCT!J38</f>
        <v>4</v>
      </c>
      <c r="J32" s="85">
        <f>[1]CCT!I38</f>
        <v>1602.86</v>
      </c>
      <c r="K32" s="86">
        <f t="shared" si="2"/>
        <v>6411.44</v>
      </c>
      <c r="L32" s="88">
        <f t="shared" si="3"/>
        <v>6</v>
      </c>
      <c r="M32" s="89">
        <f t="shared" si="4"/>
        <v>9617.16</v>
      </c>
      <c r="N32" s="90"/>
      <c r="O32" s="89">
        <f t="shared" si="5"/>
        <v>2885.1479999999997</v>
      </c>
      <c r="P32" s="89">
        <f t="shared" si="6"/>
        <v>1644.242930909091</v>
      </c>
      <c r="Q32" s="89"/>
      <c r="R32" s="90"/>
      <c r="S32" s="89">
        <f t="shared" si="56"/>
        <v>996.68881558677685</v>
      </c>
      <c r="T32" s="89">
        <f t="shared" si="54"/>
        <v>284.14336363636369</v>
      </c>
      <c r="U32" s="89">
        <f t="shared" si="8"/>
        <v>15427.38311013223</v>
      </c>
      <c r="V32" s="89">
        <f>VLOOKUP('Resumo Geral'!A32,[1]PARÂMETRO!$B$2:$I$4,2,FALSE)*L32</f>
        <v>677.40000000000009</v>
      </c>
      <c r="W32" s="89">
        <f>(((VLOOKUP(A32,[1]PARÂMETRO!$B$2:$I$4,3,FALSE)*20)-(VLOOKUP(A32,[1]PARÂMETRO!$B$2:$I$4,3,FALSE)*20)*10%)*C32+((VLOOKUP(A32,[1]PARÂMETRO!$B$2:$IL$4,3,FALSE)*15.5)-(VLOOKUP(A32,[1]PARÂMETRO!$B$2:$I$4,3,FALSE)*15.5*10%))*F32+((VLOOKUP(A32,[1]PARÂMETRO!$B$2:$I$4,3,FALSE)*15.5)-(VLOOKUP(A32,[1]PARÂMETRO!$B$2:$I$4,3,FALSE)*15.5)*10%)*I32)</f>
        <v>1338.3629999999998</v>
      </c>
      <c r="X32" s="89">
        <f>(VLOOKUP(B32,[1]PARÂMETRO!$B$9:$E$42,4,FALSE)*(2*20*C32))-(IF(E32*6%&lt;=(VLOOKUP(B32,[1]PARÂMETRO!$B$9:$E$42,4,FALSE)*(2*20*C32)),E32*6%,VLOOKUP(B32,[1]PARÂMETRO!$B$9:$E$42,4,FALSE)*(2*20*C32)))+(VLOOKUP(B32,[1]PARÂMETRO!$B$9:$E$42,4,FALSE)*(2*15.5*F32))-(IF(H32*6%&lt;=(VLOOKUP(B32,[1]PARÂMETRO!$B$9:$E$42,4,FALSE)*(2*15.5*F32)),H32*6%,VLOOKUP(B32,[1]PARÂMETRO!$B$9:$E$42,4,FALSE)*(2*15.5*F32)))+(VLOOKUP(B32,[1]PARÂMETRO!$B$9:$E$42,4,FALSE)*(2*15.5*I32))-(IF(K32*6%&lt;=(VLOOKUP(B32,[1]PARÂMETRO!$B$9:$E$42,4,FALSE)*(2*15.5*I32)),K32*6%,VLOOKUP(B32,[1]PARÂMETRO!$B$9:$E$42,4,FALSE)*(2*15.5*I32)))</f>
        <v>111.17040000000009</v>
      </c>
      <c r="Y32" s="89">
        <f>VLOOKUP(A32,[1]PARÂMETRO!$B$2:$I$4,4,FALSE)*L32</f>
        <v>546.48</v>
      </c>
      <c r="Z32" s="89">
        <f>VLOOKUP(A32,[1]PARÂMETRO!$B$2:$I$4,5,FALSE)*L32</f>
        <v>102.18</v>
      </c>
      <c r="AA32" s="89">
        <f>VLOOKUP(A32,[1]PARÂMETRO!$B$2:$I$4,6,FALSE)</f>
        <v>0</v>
      </c>
      <c r="AB32" s="89">
        <f>VLOOKUP($A32,[1]PARÂMETRO!$B$2:$I$4,7,FALSE)</f>
        <v>0</v>
      </c>
      <c r="AC32" s="89">
        <f>VLOOKUP($A32,[1]PARÂMETRO!$B$2:$I$4,8,FALSE)</f>
        <v>0</v>
      </c>
      <c r="AD32" s="89"/>
      <c r="AE32" s="89">
        <f t="shared" si="9"/>
        <v>2775.5933999999997</v>
      </c>
      <c r="AF32" s="89">
        <f>'Resumo Geral imposto cd'!AF32</f>
        <v>374.24549788766666</v>
      </c>
      <c r="AG32" s="89"/>
      <c r="AH32" s="89">
        <f>'Resumo Geral imposto cd'!AH32</f>
        <v>351.19546045047616</v>
      </c>
      <c r="AI32" s="89"/>
      <c r="AJ32" s="89">
        <f t="shared" si="10"/>
        <v>725.44095833814276</v>
      </c>
      <c r="AK32" s="90">
        <f t="shared" si="11"/>
        <v>3085.4766220264464</v>
      </c>
      <c r="AL32" s="90">
        <f t="shared" si="12"/>
        <v>231.41074665198346</v>
      </c>
      <c r="AM32" s="91">
        <f t="shared" si="13"/>
        <v>154.27383110132232</v>
      </c>
      <c r="AN32" s="90">
        <f t="shared" si="14"/>
        <v>30.854766220264462</v>
      </c>
      <c r="AO32" s="91">
        <f t="shared" si="15"/>
        <v>385.6845777533058</v>
      </c>
      <c r="AP32" s="90">
        <f t="shared" si="16"/>
        <v>1234.1906488105785</v>
      </c>
      <c r="AQ32" s="91">
        <f t="shared" si="17"/>
        <v>462.82149330396692</v>
      </c>
      <c r="AR32" s="90">
        <f t="shared" si="18"/>
        <v>92.564298660793384</v>
      </c>
      <c r="AS32" s="90">
        <f t="shared" si="19"/>
        <v>5677.2769845286621</v>
      </c>
      <c r="AT32" s="89">
        <f t="shared" si="20"/>
        <v>1285.6152591776859</v>
      </c>
      <c r="AU32" s="89">
        <f t="shared" si="21"/>
        <v>473.10641537738854</v>
      </c>
      <c r="AV32" s="89">
        <f t="shared" si="22"/>
        <v>1758.7216745550745</v>
      </c>
      <c r="AW32" s="89">
        <f t="shared" si="23"/>
        <v>19.998459587208448</v>
      </c>
      <c r="AX32" s="89">
        <f t="shared" si="24"/>
        <v>7.3594331280927099</v>
      </c>
      <c r="AY32" s="89">
        <f t="shared" si="25"/>
        <v>27.357892715301158</v>
      </c>
      <c r="AZ32" s="89">
        <f t="shared" si="26"/>
        <v>77.419631869230329</v>
      </c>
      <c r="BA32" s="89">
        <f t="shared" si="27"/>
        <v>6.1935705495384257</v>
      </c>
      <c r="BB32" s="89">
        <f t="shared" si="28"/>
        <v>3.0967852747692128</v>
      </c>
      <c r="BC32" s="89">
        <f t="shared" si="29"/>
        <v>53.995840885462812</v>
      </c>
      <c r="BD32" s="89">
        <f t="shared" si="30"/>
        <v>19.870469445850322</v>
      </c>
      <c r="BE32" s="89">
        <f t="shared" si="31"/>
        <v>663.37747373568584</v>
      </c>
      <c r="BF32" s="89">
        <f t="shared" si="32"/>
        <v>25.71230518355372</v>
      </c>
      <c r="BG32" s="89">
        <f t="shared" si="33"/>
        <v>849.66607694409061</v>
      </c>
      <c r="BH32" s="89">
        <f t="shared" si="34"/>
        <v>1714.1536789035811</v>
      </c>
      <c r="BI32" s="89">
        <f t="shared" si="35"/>
        <v>214.26920986294763</v>
      </c>
      <c r="BJ32" s="89">
        <f t="shared" si="36"/>
        <v>130.06141038680923</v>
      </c>
      <c r="BK32" s="89">
        <f t="shared" si="37"/>
        <v>51.424610367107441</v>
      </c>
      <c r="BL32" s="89">
        <f t="shared" si="38"/>
        <v>0</v>
      </c>
      <c r="BM32" s="89">
        <f t="shared" si="39"/>
        <v>776.44647870352412</v>
      </c>
      <c r="BN32" s="89">
        <f t="shared" si="40"/>
        <v>2886.3553882239694</v>
      </c>
      <c r="BO32" s="89">
        <f t="shared" si="41"/>
        <v>11199.378016967097</v>
      </c>
      <c r="BP32" s="89">
        <f t="shared" si="42"/>
        <v>11199.378016967097</v>
      </c>
      <c r="BQ32" s="89">
        <f t="shared" si="43"/>
        <v>30127.795485437469</v>
      </c>
      <c r="BR32" s="89">
        <f t="shared" si="44"/>
        <v>682.22760291208908</v>
      </c>
      <c r="BS32" s="92">
        <f>VLOOKUP(B32,'[1]ISS VIGILANCIA'!$A$1:$B$35,2,FALSE)*100</f>
        <v>2</v>
      </c>
      <c r="BT32" s="93">
        <f t="shared" si="45"/>
        <v>5.65</v>
      </c>
      <c r="BU32" s="94">
        <f t="shared" si="46"/>
        <v>2.1197668256491848</v>
      </c>
      <c r="BV32" s="95">
        <f t="shared" si="47"/>
        <v>670.44834297578996</v>
      </c>
      <c r="BW32" s="94">
        <f t="shared" si="48"/>
        <v>3.1796502384737768</v>
      </c>
      <c r="BX32" s="96">
        <f t="shared" si="49"/>
        <v>1005.6725144636849</v>
      </c>
      <c r="BY32" s="94">
        <f t="shared" si="50"/>
        <v>0.68892421833598505</v>
      </c>
      <c r="BZ32" s="89">
        <f t="shared" si="55"/>
        <v>217.89571146713172</v>
      </c>
      <c r="CA32" s="89">
        <f t="shared" si="51"/>
        <v>818.37749153324489</v>
      </c>
      <c r="CB32" s="89">
        <f t="shared" si="52"/>
        <v>3394.6216633519407</v>
      </c>
      <c r="CC32" s="97">
        <f t="shared" si="53"/>
        <v>33522.417148789413</v>
      </c>
      <c r="CD32" s="100"/>
    </row>
    <row r="33" spans="1:83" s="101" customFormat="1" ht="15" customHeight="1">
      <c r="A33" s="83" t="str">
        <f>[1]CCT!D39</f>
        <v>Sindesp - MG</v>
      </c>
      <c r="B33" s="83" t="str">
        <f>[1]CCT!C39</f>
        <v>Varginha</v>
      </c>
      <c r="C33" s="87">
        <f>[1]CCT!F39</f>
        <v>1</v>
      </c>
      <c r="D33" s="85">
        <f>[1]CCT!E39</f>
        <v>1602.86</v>
      </c>
      <c r="E33" s="86">
        <f t="shared" si="0"/>
        <v>1602.86</v>
      </c>
      <c r="F33" s="87">
        <f>[1]CCT!H39</f>
        <v>0</v>
      </c>
      <c r="G33" s="85">
        <f>[1]CCT!G39</f>
        <v>0</v>
      </c>
      <c r="H33" s="86">
        <f t="shared" si="1"/>
        <v>0</v>
      </c>
      <c r="I33" s="87">
        <f>[1]CCT!J39</f>
        <v>0</v>
      </c>
      <c r="J33" s="85">
        <f>[1]CCT!I39</f>
        <v>0</v>
      </c>
      <c r="K33" s="86">
        <f t="shared" si="2"/>
        <v>0</v>
      </c>
      <c r="L33" s="88">
        <f t="shared" si="3"/>
        <v>1</v>
      </c>
      <c r="M33" s="89">
        <f t="shared" si="4"/>
        <v>1602.86</v>
      </c>
      <c r="N33" s="90"/>
      <c r="O33" s="89">
        <f t="shared" si="5"/>
        <v>480.85799999999995</v>
      </c>
      <c r="P33" s="89">
        <f t="shared" si="6"/>
        <v>0</v>
      </c>
      <c r="Q33" s="89"/>
      <c r="R33" s="90"/>
      <c r="S33" s="89">
        <f t="shared" si="56"/>
        <v>189.42890909090909</v>
      </c>
      <c r="T33" s="89">
        <f t="shared" si="54"/>
        <v>13.891453333333336</v>
      </c>
      <c r="U33" s="89">
        <f t="shared" si="8"/>
        <v>2287.0383624242422</v>
      </c>
      <c r="V33" s="89">
        <f>VLOOKUP('Resumo Geral'!A33,[1]PARÂMETRO!$B$2:$I$4,2,FALSE)*L33</f>
        <v>112.9</v>
      </c>
      <c r="W33" s="89">
        <f>(((VLOOKUP(A33,[1]PARÂMETRO!$B$2:$I$4,3,FALSE)*20)-(VLOOKUP(A33,[1]PARÂMETRO!$B$2:$I$4,3,FALSE)*20)*10%)*C33+((VLOOKUP(A33,[1]PARÂMETRO!$B$2:$IL$4,3,FALSE)*15.5)-(VLOOKUP(A33,[1]PARÂMETRO!$B$2:$I$4,3,FALSE)*15.5*10%))*F33+((VLOOKUP(A33,[1]PARÂMETRO!$B$2:$I$4,3,FALSE)*15.5)-(VLOOKUP(A33,[1]PARÂMETRO!$B$2:$I$4,3,FALSE)*15.5)*10%)*I33)</f>
        <v>287.82</v>
      </c>
      <c r="X33" s="89">
        <f>(VLOOKUP(B33,[1]PARÂMETRO!$B$9:$E$42,4,FALSE)*(2*20*C33))-(IF(E33*6%&lt;=(VLOOKUP(B33,[1]PARÂMETRO!$B$9:$E$42,4,FALSE)*(2*20*C33)),E33*6%,VLOOKUP(B33,[1]PARÂMETRO!$B$9:$E$42,4,FALSE)*(2*20*C33)))+(VLOOKUP(B33,[1]PARÂMETRO!$B$9:$E$42,4,FALSE)*(2*15.5*F33))-(IF(H33*6%&lt;=(VLOOKUP(B33,[1]PARÂMETRO!$B$9:$E$42,4,FALSE)*(2*15.5*F33)),H33*6%,VLOOKUP(B33,[1]PARÂMETRO!$B$9:$E$42,4,FALSE)*(2*15.5*F33)))+(VLOOKUP(B33,[1]PARÂMETRO!$B$9:$E$42,4,FALSE)*(2*15.5*I33))-(IF(K33*6%&lt;=(VLOOKUP(B33,[1]PARÂMETRO!$B$9:$E$42,4,FALSE)*(2*15.5*I33)),K33*6%,VLOOKUP(B33,[1]PARÂMETRO!$B$9:$E$42,4,FALSE)*(2*15.5*I33)))</f>
        <v>51.828400000000016</v>
      </c>
      <c r="Y33" s="89">
        <f>VLOOKUP(A33,[1]PARÂMETRO!$B$2:$I$4,4,FALSE)*L33</f>
        <v>91.08</v>
      </c>
      <c r="Z33" s="89">
        <f>VLOOKUP(A33,[1]PARÂMETRO!$B$2:$I$4,5,FALSE)*L33</f>
        <v>17.03</v>
      </c>
      <c r="AA33" s="89">
        <f>VLOOKUP(A33,[1]PARÂMETRO!$B$2:$I$4,6,FALSE)</f>
        <v>0</v>
      </c>
      <c r="AB33" s="89">
        <f>VLOOKUP($A33,[1]PARÂMETRO!$B$2:$I$4,7,FALSE)</f>
        <v>0</v>
      </c>
      <c r="AC33" s="89">
        <f>VLOOKUP($A33,[1]PARÂMETRO!$B$2:$I$4,8,FALSE)</f>
        <v>0</v>
      </c>
      <c r="AD33" s="89"/>
      <c r="AE33" s="89">
        <f t="shared" si="9"/>
        <v>560.65840000000003</v>
      </c>
      <c r="AF33" s="89">
        <f>'Resumo Geral imposto cd'!AF33</f>
        <v>62.374249647944445</v>
      </c>
      <c r="AG33" s="89"/>
      <c r="AH33" s="89">
        <f>'Resumo Geral imposto cd'!AH33</f>
        <v>58.532576741746027</v>
      </c>
      <c r="AI33" s="89"/>
      <c r="AJ33" s="89">
        <f t="shared" si="10"/>
        <v>120.90682638969048</v>
      </c>
      <c r="AK33" s="90">
        <f t="shared" si="11"/>
        <v>457.40767248484849</v>
      </c>
      <c r="AL33" s="90">
        <f t="shared" si="12"/>
        <v>34.305575436363632</v>
      </c>
      <c r="AM33" s="91">
        <f t="shared" si="13"/>
        <v>22.870383624242422</v>
      </c>
      <c r="AN33" s="90">
        <f t="shared" si="14"/>
        <v>4.5740767248484842</v>
      </c>
      <c r="AO33" s="91">
        <f t="shared" si="15"/>
        <v>57.175959060606061</v>
      </c>
      <c r="AP33" s="90">
        <f t="shared" si="16"/>
        <v>182.96306899393937</v>
      </c>
      <c r="AQ33" s="91">
        <f t="shared" si="17"/>
        <v>68.611150872727265</v>
      </c>
      <c r="AR33" s="90">
        <f t="shared" si="18"/>
        <v>13.722230174545453</v>
      </c>
      <c r="AS33" s="90">
        <f>SUM(AK33:AR33)</f>
        <v>841.63011737212116</v>
      </c>
      <c r="AT33" s="89">
        <f t="shared" si="20"/>
        <v>190.58653020202019</v>
      </c>
      <c r="AU33" s="89">
        <f t="shared" si="21"/>
        <v>70.135843114343444</v>
      </c>
      <c r="AV33" s="89">
        <f t="shared" si="22"/>
        <v>260.72237331636364</v>
      </c>
      <c r="AW33" s="89">
        <f t="shared" si="23"/>
        <v>2.9646793586980915</v>
      </c>
      <c r="AX33" s="89">
        <f t="shared" si="24"/>
        <v>1.0910020040008981</v>
      </c>
      <c r="AY33" s="89">
        <f t="shared" si="25"/>
        <v>4.0556813626989898</v>
      </c>
      <c r="AZ33" s="89">
        <f t="shared" si="26"/>
        <v>11.477103201864711</v>
      </c>
      <c r="BA33" s="89">
        <f t="shared" si="27"/>
        <v>0.91816825614917696</v>
      </c>
      <c r="BB33" s="89">
        <f t="shared" si="28"/>
        <v>0.45908412807458848</v>
      </c>
      <c r="BC33" s="89">
        <f t="shared" si="29"/>
        <v>8.0046342684848497</v>
      </c>
      <c r="BD33" s="89">
        <f t="shared" si="30"/>
        <v>2.9457054108024252</v>
      </c>
      <c r="BE33" s="89">
        <f t="shared" si="31"/>
        <v>98.342649584242409</v>
      </c>
      <c r="BF33" s="89">
        <f t="shared" si="32"/>
        <v>3.8117306040404038</v>
      </c>
      <c r="BG33" s="89">
        <f t="shared" si="33"/>
        <v>125.95907545365856</v>
      </c>
      <c r="BH33" s="89">
        <f t="shared" si="34"/>
        <v>254.11537360269358</v>
      </c>
      <c r="BI33" s="89">
        <f t="shared" si="35"/>
        <v>31.764421700336698</v>
      </c>
      <c r="BJ33" s="89">
        <f t="shared" si="36"/>
        <v>19.281003972104376</v>
      </c>
      <c r="BK33" s="89">
        <f t="shared" si="37"/>
        <v>7.6234612080808075</v>
      </c>
      <c r="BL33" s="89">
        <f t="shared" si="38"/>
        <v>0</v>
      </c>
      <c r="BM33" s="89">
        <f t="shared" si="39"/>
        <v>115.10460785782331</v>
      </c>
      <c r="BN33" s="89">
        <f t="shared" si="40"/>
        <v>427.8888683410388</v>
      </c>
      <c r="BO33" s="89">
        <f t="shared" si="41"/>
        <v>1660.2561158458811</v>
      </c>
      <c r="BP33" s="89">
        <f t="shared" si="42"/>
        <v>1660.2561158458811</v>
      </c>
      <c r="BQ33" s="89">
        <f t="shared" si="43"/>
        <v>4628.8597046598134</v>
      </c>
      <c r="BR33" s="89">
        <f t="shared" si="44"/>
        <v>113.70460048534818</v>
      </c>
      <c r="BS33" s="92">
        <f>VLOOKUP(B33,'[1]ISS VIGILANCIA'!$A$1:$B$35,2,FALSE)*100</f>
        <v>3</v>
      </c>
      <c r="BT33" s="93">
        <f t="shared" si="45"/>
        <v>6.65</v>
      </c>
      <c r="BU33" s="94">
        <f t="shared" si="46"/>
        <v>3.2137118371719318</v>
      </c>
      <c r="BV33" s="95">
        <f t="shared" si="47"/>
        <v>156.79573284629996</v>
      </c>
      <c r="BW33" s="94">
        <f t="shared" si="48"/>
        <v>3.2137118371719318</v>
      </c>
      <c r="BX33" s="96">
        <f t="shared" si="49"/>
        <v>156.79573284629996</v>
      </c>
      <c r="BY33" s="94">
        <f t="shared" si="50"/>
        <v>0.69630423138725195</v>
      </c>
      <c r="BZ33" s="89">
        <f t="shared" si="55"/>
        <v>33.97240878336499</v>
      </c>
      <c r="CA33" s="89">
        <f t="shared" si="51"/>
        <v>136.39624858887416</v>
      </c>
      <c r="CB33" s="89">
        <f t="shared" si="52"/>
        <v>597.6647235501872</v>
      </c>
      <c r="CC33" s="97">
        <f t="shared" si="53"/>
        <v>5226.5244282100002</v>
      </c>
      <c r="CD33" s="100"/>
    </row>
    <row r="34" spans="1:83" s="101" customFormat="1" ht="15" customHeight="1">
      <c r="A34" s="83" t="str">
        <f>[1]CCT!D40</f>
        <v>Sindesp - MG</v>
      </c>
      <c r="B34" s="83" t="str">
        <f>[1]CCT!C40</f>
        <v>Vespasiano</v>
      </c>
      <c r="C34" s="87">
        <f>[1]CCT!F40</f>
        <v>0</v>
      </c>
      <c r="D34" s="85">
        <f>[1]CCT!E40</f>
        <v>0</v>
      </c>
      <c r="E34" s="86">
        <f t="shared" si="0"/>
        <v>0</v>
      </c>
      <c r="F34" s="87">
        <f>[1]CCT!H40</f>
        <v>2</v>
      </c>
      <c r="G34" s="85">
        <f>[1]CCT!G40</f>
        <v>1602.86</v>
      </c>
      <c r="H34" s="86">
        <f t="shared" si="1"/>
        <v>3205.72</v>
      </c>
      <c r="I34" s="87">
        <f>[1]CCT!J40</f>
        <v>0</v>
      </c>
      <c r="J34" s="85">
        <f>[1]CCT!I40</f>
        <v>0</v>
      </c>
      <c r="K34" s="86">
        <f t="shared" si="2"/>
        <v>0</v>
      </c>
      <c r="L34" s="88">
        <f t="shared" si="3"/>
        <v>2</v>
      </c>
      <c r="M34" s="89">
        <f t="shared" si="4"/>
        <v>3205.72</v>
      </c>
      <c r="N34" s="90"/>
      <c r="O34" s="89">
        <f t="shared" si="5"/>
        <v>961.71599999999989</v>
      </c>
      <c r="P34" s="89">
        <f t="shared" si="6"/>
        <v>0</v>
      </c>
      <c r="Q34" s="89"/>
      <c r="R34" s="90"/>
      <c r="S34" s="89">
        <f t="shared" si="56"/>
        <v>293.61480909090909</v>
      </c>
      <c r="T34" s="89">
        <f t="shared" si="54"/>
        <v>94.714454545454558</v>
      </c>
      <c r="U34" s="89">
        <f t="shared" si="8"/>
        <v>4555.7652636363637</v>
      </c>
      <c r="V34" s="89">
        <f>VLOOKUP('Resumo Geral'!A34,[1]PARÂMETRO!$B$2:$I$4,2,FALSE)*L34</f>
        <v>225.8</v>
      </c>
      <c r="W34" s="89">
        <f>(((VLOOKUP(A34,[1]PARÂMETRO!$B$2:$I$4,3,FALSE)*20)-(VLOOKUP(A34,[1]PARÂMETRO!$B$2:$I$4,3,FALSE)*20)*10%)*C34+((VLOOKUP(A34,[1]PARÂMETRO!$B$2:$IL$4,3,FALSE)*15.5)-(VLOOKUP(A34,[1]PARÂMETRO!$B$2:$I$4,3,FALSE)*15.5*10%))*F34+((VLOOKUP(A34,[1]PARÂMETRO!$B$2:$I$4,3,FALSE)*15.5)-(VLOOKUP(A34,[1]PARÂMETRO!$B$2:$I$4,3,FALSE)*15.5)*10%)*I34)</f>
        <v>446.12099999999998</v>
      </c>
      <c r="X34" s="89">
        <f>(VLOOKUP(B34,[1]PARÂMETRO!$B$9:$E$42,4,FALSE)*(2*20*C34))-(IF(E34*6%&lt;=(VLOOKUP(B34,[1]PARÂMETRO!$B$9:$E$42,4,FALSE)*(2*20*C34)),E34*6%,VLOOKUP(B34,[1]PARÂMETRO!$B$9:$E$42,4,FALSE)*(2*20*C34)))+(VLOOKUP(B34,[1]PARÂMETRO!$B$9:$E$42,4,FALSE)*(2*15.5*F34))-(IF(H34*6%&lt;=(VLOOKUP(B34,[1]PARÂMETRO!$B$9:$E$42,4,FALSE)*(2*15.5*F34)),H34*6%,VLOOKUP(B34,[1]PARÂMETRO!$B$9:$E$42,4,FALSE)*(2*15.5*F34)))+(VLOOKUP(B34,[1]PARÂMETRO!$B$9:$E$42,4,FALSE)*(2*15.5*I34))-(IF(K34*6%&lt;=(VLOOKUP(B34,[1]PARÂMETRO!$B$9:$E$42,4,FALSE)*(2*15.5*I34)),K34*6%,VLOOKUP(B34,[1]PARÂMETRO!$B$9:$E$42,4,FALSE)*(2*15.5*I34)))</f>
        <v>37.056800000000038</v>
      </c>
      <c r="Y34" s="89">
        <f>VLOOKUP(A34,[1]PARÂMETRO!$B$2:$I$4,4,FALSE)*L34</f>
        <v>182.16</v>
      </c>
      <c r="Z34" s="89">
        <f>VLOOKUP(A34,[1]PARÂMETRO!$B$2:$I$4,5,FALSE)*L34</f>
        <v>34.06</v>
      </c>
      <c r="AA34" s="89">
        <f>VLOOKUP(A34,[1]PARÂMETRO!$B$2:$I$4,6,FALSE)</f>
        <v>0</v>
      </c>
      <c r="AB34" s="89">
        <f>VLOOKUP($A34,[1]PARÂMETRO!$B$2:$I$4,7,FALSE)</f>
        <v>0</v>
      </c>
      <c r="AC34" s="89">
        <f>VLOOKUP($A34,[1]PARÂMETRO!$B$2:$I$4,8,FALSE)</f>
        <v>0</v>
      </c>
      <c r="AD34" s="89"/>
      <c r="AE34" s="89">
        <f t="shared" si="9"/>
        <v>925.19780000000014</v>
      </c>
      <c r="AF34" s="89">
        <f>'Resumo Geral imposto cd'!AF34</f>
        <v>124.74849929588889</v>
      </c>
      <c r="AG34" s="89"/>
      <c r="AH34" s="89">
        <f>'Resumo Geral imposto cd'!AH34</f>
        <v>117.06515348349205</v>
      </c>
      <c r="AI34" s="89"/>
      <c r="AJ34" s="89">
        <f t="shared" si="10"/>
        <v>241.81365277938096</v>
      </c>
      <c r="AK34" s="90">
        <f t="shared" si="11"/>
        <v>911.15305272727278</v>
      </c>
      <c r="AL34" s="90">
        <f t="shared" si="12"/>
        <v>68.336478954545456</v>
      </c>
      <c r="AM34" s="91">
        <f t="shared" si="13"/>
        <v>45.557652636363635</v>
      </c>
      <c r="AN34" s="90">
        <f t="shared" si="14"/>
        <v>9.1115305272727269</v>
      </c>
      <c r="AO34" s="91">
        <f t="shared" si="15"/>
        <v>113.8941315909091</v>
      </c>
      <c r="AP34" s="90">
        <f t="shared" si="16"/>
        <v>364.46122109090908</v>
      </c>
      <c r="AQ34" s="91">
        <f t="shared" si="17"/>
        <v>136.67295790909091</v>
      </c>
      <c r="AR34" s="90">
        <f t="shared" si="18"/>
        <v>27.334591581818181</v>
      </c>
      <c r="AS34" s="90">
        <f>SUM(AK34:AR34)</f>
        <v>1676.5216170181818</v>
      </c>
      <c r="AT34" s="89">
        <f t="shared" si="20"/>
        <v>379.64710530303029</v>
      </c>
      <c r="AU34" s="89">
        <f t="shared" si="21"/>
        <v>139.7101347515152</v>
      </c>
      <c r="AV34" s="89">
        <f t="shared" si="22"/>
        <v>519.35724005454551</v>
      </c>
      <c r="AW34" s="89">
        <f t="shared" si="23"/>
        <v>5.9056216380471378</v>
      </c>
      <c r="AX34" s="89">
        <f t="shared" si="24"/>
        <v>2.1732687628013472</v>
      </c>
      <c r="AY34" s="89">
        <f t="shared" si="25"/>
        <v>8.0788904008484845</v>
      </c>
      <c r="AZ34" s="89">
        <f t="shared" si="26"/>
        <v>22.862313528838737</v>
      </c>
      <c r="BA34" s="89">
        <f t="shared" si="27"/>
        <v>1.828985082307099</v>
      </c>
      <c r="BB34" s="89">
        <f t="shared" si="28"/>
        <v>0.9144925411535495</v>
      </c>
      <c r="BC34" s="89">
        <f t="shared" si="29"/>
        <v>15.945178422727276</v>
      </c>
      <c r="BD34" s="89">
        <f t="shared" si="30"/>
        <v>5.8678256595636391</v>
      </c>
      <c r="BE34" s="89">
        <f t="shared" si="31"/>
        <v>195.89790633636363</v>
      </c>
      <c r="BF34" s="89">
        <f t="shared" si="32"/>
        <v>7.5929421060606064</v>
      </c>
      <c r="BG34" s="89">
        <f t="shared" si="33"/>
        <v>250.90964367701454</v>
      </c>
      <c r="BH34" s="89">
        <f t="shared" si="34"/>
        <v>506.19614040404036</v>
      </c>
      <c r="BI34" s="89">
        <f t="shared" si="35"/>
        <v>63.274517550505045</v>
      </c>
      <c r="BJ34" s="89">
        <f t="shared" si="36"/>
        <v>38.40763215315657</v>
      </c>
      <c r="BK34" s="89">
        <f t="shared" si="37"/>
        <v>15.185884212121213</v>
      </c>
      <c r="BL34" s="89">
        <f t="shared" si="38"/>
        <v>0</v>
      </c>
      <c r="BM34" s="89">
        <f t="shared" si="39"/>
        <v>229.287616149695</v>
      </c>
      <c r="BN34" s="89">
        <f t="shared" si="40"/>
        <v>852.35179046951816</v>
      </c>
      <c r="BO34" s="89">
        <f t="shared" si="41"/>
        <v>3307.2191816201089</v>
      </c>
      <c r="BP34" s="89">
        <f t="shared" si="42"/>
        <v>3307.2191816201084</v>
      </c>
      <c r="BQ34" s="89">
        <f t="shared" si="43"/>
        <v>9029.9958980358533</v>
      </c>
      <c r="BR34" s="89">
        <f t="shared" si="44"/>
        <v>227.40920097069636</v>
      </c>
      <c r="BS34" s="92">
        <f>VLOOKUP(B34,'[1]ISS VIGILANCIA'!$A$1:$B$35,2,FALSE)*100</f>
        <v>3</v>
      </c>
      <c r="BT34" s="93">
        <f t="shared" si="45"/>
        <v>6.65</v>
      </c>
      <c r="BU34" s="94">
        <f t="shared" si="46"/>
        <v>3.2137118371719318</v>
      </c>
      <c r="BV34" s="95">
        <f t="shared" si="47"/>
        <v>306.2730882544497</v>
      </c>
      <c r="BW34" s="94">
        <f t="shared" si="48"/>
        <v>3.2137118371719318</v>
      </c>
      <c r="BX34" s="96">
        <f t="shared" si="49"/>
        <v>306.2730882544497</v>
      </c>
      <c r="BY34" s="94">
        <f t="shared" si="50"/>
        <v>0.69630423138725195</v>
      </c>
      <c r="BZ34" s="89">
        <f t="shared" si="55"/>
        <v>66.359169121797436</v>
      </c>
      <c r="CA34" s="89">
        <f t="shared" si="51"/>
        <v>272.79249717774832</v>
      </c>
      <c r="CB34" s="89">
        <f t="shared" si="52"/>
        <v>1179.1070437791416</v>
      </c>
      <c r="CC34" s="97">
        <f t="shared" si="53"/>
        <v>10209.102941814996</v>
      </c>
      <c r="CD34" s="100"/>
    </row>
    <row r="35" spans="1:83" s="101" customFormat="1" ht="15" customHeight="1">
      <c r="A35" s="83" t="str">
        <f>[1]CCT!D41</f>
        <v>Sindesp - MG</v>
      </c>
      <c r="B35" s="83" t="str">
        <f>[1]CCT!C41</f>
        <v>Viçosa</v>
      </c>
      <c r="C35" s="87">
        <f>[1]CCT!F41</f>
        <v>0</v>
      </c>
      <c r="D35" s="85">
        <f>[1]CCT!E41</f>
        <v>0</v>
      </c>
      <c r="E35" s="86">
        <f t="shared" si="0"/>
        <v>0</v>
      </c>
      <c r="F35" s="87">
        <f>[1]CCT!H41</f>
        <v>2</v>
      </c>
      <c r="G35" s="85">
        <f>[1]CCT!G41</f>
        <v>1602.86</v>
      </c>
      <c r="H35" s="86">
        <f t="shared" si="1"/>
        <v>3205.72</v>
      </c>
      <c r="I35" s="87">
        <f>[1]CCT!J41</f>
        <v>0</v>
      </c>
      <c r="J35" s="85">
        <f>[1]CCT!I41</f>
        <v>0</v>
      </c>
      <c r="K35" s="86">
        <f t="shared" si="2"/>
        <v>0</v>
      </c>
      <c r="L35" s="88">
        <f t="shared" si="3"/>
        <v>2</v>
      </c>
      <c r="M35" s="89">
        <f t="shared" si="4"/>
        <v>3205.72</v>
      </c>
      <c r="N35" s="90"/>
      <c r="O35" s="89">
        <f t="shared" si="5"/>
        <v>961.71599999999989</v>
      </c>
      <c r="P35" s="89">
        <f t="shared" si="6"/>
        <v>0</v>
      </c>
      <c r="Q35" s="89"/>
      <c r="R35" s="90"/>
      <c r="S35" s="89">
        <f t="shared" si="56"/>
        <v>293.61480909090909</v>
      </c>
      <c r="T35" s="89">
        <f t="shared" si="54"/>
        <v>94.714454545454558</v>
      </c>
      <c r="U35" s="89">
        <f t="shared" si="8"/>
        <v>4555.7652636363637</v>
      </c>
      <c r="V35" s="89">
        <f>VLOOKUP('Resumo Geral'!A35,[1]PARÂMETRO!$B$2:$I$4,2,FALSE)*L35</f>
        <v>225.8</v>
      </c>
      <c r="W35" s="89">
        <f>(((VLOOKUP(A35,[1]PARÂMETRO!$B$2:$I$4,3,FALSE)*20)-(VLOOKUP(A35,[1]PARÂMETRO!$B$2:$I$4,3,FALSE)*20)*10%)*C35+((VLOOKUP(A35,[1]PARÂMETRO!$B$2:$IL$4,3,FALSE)*15.5)-(VLOOKUP(A35,[1]PARÂMETRO!$B$2:$I$4,3,FALSE)*15.5*10%))*F35+((VLOOKUP(A35,[1]PARÂMETRO!$B$2:$I$4,3,FALSE)*15.5)-(VLOOKUP(A35,[1]PARÂMETRO!$B$2:$I$4,3,FALSE)*15.5)*10%)*I35)</f>
        <v>446.12099999999998</v>
      </c>
      <c r="X35" s="89">
        <f>(VLOOKUP(B35,[1]PARÂMETRO!$B$9:$E$42,4,FALSE)*(2*20*C35))-(IF(E35*6%&lt;=(VLOOKUP(B35,[1]PARÂMETRO!$B$9:$E$42,4,FALSE)*(2*20*C35)),E35*6%,VLOOKUP(B35,[1]PARÂMETRO!$B$9:$E$42,4,FALSE)*(2*20*C35)))+(VLOOKUP(B35,[1]PARÂMETRO!$B$9:$E$42,4,FALSE)*(2*15.5*F35))-(IF(H35*6%&lt;=(VLOOKUP(B35,[1]PARÂMETRO!$B$9:$E$42,4,FALSE)*(2*15.5*F35)),H35*6%,VLOOKUP(B35,[1]PARÂMETRO!$B$9:$E$42,4,FALSE)*(2*15.5*F35)))+(VLOOKUP(B35,[1]PARÂMETRO!$B$9:$E$42,4,FALSE)*(2*15.5*I35))-(IF(K35*6%&lt;=(VLOOKUP(B35,[1]PARÂMETRO!$B$9:$E$42,4,FALSE)*(2*15.5*I35)),K35*6%,VLOOKUP(B35,[1]PARÂMETRO!$B$9:$E$42,4,FALSE)*(2*15.5*I35)))</f>
        <v>37.056800000000038</v>
      </c>
      <c r="Y35" s="89">
        <f>VLOOKUP(A35,[1]PARÂMETRO!$B$2:$I$4,4,FALSE)*L35</f>
        <v>182.16</v>
      </c>
      <c r="Z35" s="89">
        <f>VLOOKUP(A35,[1]PARÂMETRO!$B$2:$I$4,5,FALSE)*L35</f>
        <v>34.06</v>
      </c>
      <c r="AA35" s="89">
        <f>VLOOKUP(A35,[1]PARÂMETRO!$B$2:$I$4,6,FALSE)</f>
        <v>0</v>
      </c>
      <c r="AB35" s="89">
        <f>VLOOKUP($A35,[1]PARÂMETRO!$B$2:$I$4,7,FALSE)</f>
        <v>0</v>
      </c>
      <c r="AC35" s="89">
        <f>VLOOKUP($A35,[1]PARÂMETRO!$B$2:$I$4,8,FALSE)</f>
        <v>0</v>
      </c>
      <c r="AD35" s="89"/>
      <c r="AE35" s="89">
        <f t="shared" si="9"/>
        <v>925.19780000000014</v>
      </c>
      <c r="AF35" s="89">
        <f>'Resumo Geral imposto cd'!AF35</f>
        <v>124.74849929588889</v>
      </c>
      <c r="AG35" s="89"/>
      <c r="AH35" s="89">
        <f>'Resumo Geral imposto cd'!AH35</f>
        <v>117.06515348349205</v>
      </c>
      <c r="AI35" s="89"/>
      <c r="AJ35" s="89">
        <f t="shared" si="10"/>
        <v>241.81365277938096</v>
      </c>
      <c r="AK35" s="90">
        <f t="shared" si="11"/>
        <v>911.15305272727278</v>
      </c>
      <c r="AL35" s="90">
        <f t="shared" si="12"/>
        <v>68.336478954545456</v>
      </c>
      <c r="AM35" s="91">
        <f t="shared" si="13"/>
        <v>45.557652636363635</v>
      </c>
      <c r="AN35" s="90">
        <f t="shared" si="14"/>
        <v>9.1115305272727269</v>
      </c>
      <c r="AO35" s="91">
        <f t="shared" si="15"/>
        <v>113.8941315909091</v>
      </c>
      <c r="AP35" s="90">
        <f t="shared" si="16"/>
        <v>364.46122109090908</v>
      </c>
      <c r="AQ35" s="91">
        <f t="shared" si="17"/>
        <v>136.67295790909091</v>
      </c>
      <c r="AR35" s="90">
        <f t="shared" si="18"/>
        <v>27.334591581818181</v>
      </c>
      <c r="AS35" s="90">
        <f>SUM(AK35:AR35)</f>
        <v>1676.5216170181818</v>
      </c>
      <c r="AT35" s="89">
        <f t="shared" si="20"/>
        <v>379.64710530303029</v>
      </c>
      <c r="AU35" s="89">
        <f t="shared" si="21"/>
        <v>139.7101347515152</v>
      </c>
      <c r="AV35" s="89">
        <f t="shared" si="22"/>
        <v>519.35724005454551</v>
      </c>
      <c r="AW35" s="89">
        <f t="shared" si="23"/>
        <v>5.9056216380471378</v>
      </c>
      <c r="AX35" s="89">
        <f t="shared" si="24"/>
        <v>2.1732687628013472</v>
      </c>
      <c r="AY35" s="89">
        <f t="shared" si="25"/>
        <v>8.0788904008484845</v>
      </c>
      <c r="AZ35" s="89">
        <f t="shared" si="26"/>
        <v>22.862313528838737</v>
      </c>
      <c r="BA35" s="89">
        <f t="shared" si="27"/>
        <v>1.828985082307099</v>
      </c>
      <c r="BB35" s="89">
        <f t="shared" si="28"/>
        <v>0.9144925411535495</v>
      </c>
      <c r="BC35" s="89">
        <f t="shared" si="29"/>
        <v>15.945178422727276</v>
      </c>
      <c r="BD35" s="89">
        <f t="shared" si="30"/>
        <v>5.8678256595636391</v>
      </c>
      <c r="BE35" s="89">
        <f t="shared" si="31"/>
        <v>195.89790633636363</v>
      </c>
      <c r="BF35" s="89">
        <f t="shared" si="32"/>
        <v>7.5929421060606064</v>
      </c>
      <c r="BG35" s="89">
        <f t="shared" si="33"/>
        <v>250.90964367701454</v>
      </c>
      <c r="BH35" s="89">
        <f t="shared" si="34"/>
        <v>506.19614040404036</v>
      </c>
      <c r="BI35" s="89">
        <f t="shared" si="35"/>
        <v>63.274517550505045</v>
      </c>
      <c r="BJ35" s="89">
        <f t="shared" si="36"/>
        <v>38.40763215315657</v>
      </c>
      <c r="BK35" s="89">
        <f t="shared" si="37"/>
        <v>15.185884212121213</v>
      </c>
      <c r="BL35" s="89">
        <f t="shared" si="38"/>
        <v>0</v>
      </c>
      <c r="BM35" s="89">
        <f t="shared" si="39"/>
        <v>229.287616149695</v>
      </c>
      <c r="BN35" s="89">
        <f t="shared" si="40"/>
        <v>852.35179046951816</v>
      </c>
      <c r="BO35" s="89">
        <f t="shared" si="41"/>
        <v>3307.2191816201089</v>
      </c>
      <c r="BP35" s="89">
        <f t="shared" si="42"/>
        <v>3307.2191816201084</v>
      </c>
      <c r="BQ35" s="89">
        <f t="shared" si="43"/>
        <v>9029.9958980358533</v>
      </c>
      <c r="BR35" s="89">
        <f t="shared" si="44"/>
        <v>227.40920097069636</v>
      </c>
      <c r="BS35" s="92">
        <f>VLOOKUP(B35,'[1]ISS VIGILANCIA'!$A$1:$B$35,2,FALSE)*100</f>
        <v>2</v>
      </c>
      <c r="BT35" s="93">
        <f t="shared" si="45"/>
        <v>5.65</v>
      </c>
      <c r="BU35" s="94">
        <f t="shared" si="46"/>
        <v>2.1197668256491848</v>
      </c>
      <c r="BV35" s="95">
        <f t="shared" si="47"/>
        <v>202.01796706273083</v>
      </c>
      <c r="BW35" s="94">
        <f t="shared" si="48"/>
        <v>3.1796502384737768</v>
      </c>
      <c r="BX35" s="96">
        <f t="shared" si="49"/>
        <v>303.02695059409621</v>
      </c>
      <c r="BY35" s="94">
        <f t="shared" si="50"/>
        <v>0.68892421833598505</v>
      </c>
      <c r="BZ35" s="89">
        <f t="shared" si="55"/>
        <v>65.655839295387509</v>
      </c>
      <c r="CA35" s="89">
        <f t="shared" si="51"/>
        <v>272.79249717774832</v>
      </c>
      <c r="CB35" s="89">
        <f t="shared" si="52"/>
        <v>1070.9024551006592</v>
      </c>
      <c r="CC35" s="97">
        <f t="shared" si="53"/>
        <v>10100.898353136512</v>
      </c>
      <c r="CD35" s="100"/>
    </row>
    <row r="36" spans="1:83" ht="15" customHeight="1">
      <c r="A36" s="83"/>
      <c r="B36" s="103"/>
      <c r="C36" s="84"/>
      <c r="D36" s="104"/>
      <c r="E36" s="86"/>
      <c r="F36" s="105"/>
      <c r="G36" s="104"/>
      <c r="H36" s="86"/>
      <c r="I36" s="106"/>
      <c r="J36" s="104"/>
      <c r="K36" s="107"/>
      <c r="L36" s="108"/>
      <c r="M36" s="109"/>
      <c r="N36" s="110"/>
      <c r="O36" s="110"/>
      <c r="P36" s="110"/>
      <c r="Q36" s="110"/>
      <c r="R36" s="110"/>
      <c r="S36" s="110"/>
      <c r="T36" s="110"/>
      <c r="U36" s="109"/>
      <c r="V36" s="111"/>
      <c r="W36" s="109"/>
      <c r="X36" s="109"/>
      <c r="Y36" s="111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11"/>
      <c r="AL36" s="111"/>
      <c r="AM36" s="112"/>
      <c r="AN36" s="111"/>
      <c r="AO36" s="112"/>
      <c r="AP36" s="111"/>
      <c r="AQ36" s="112"/>
      <c r="AR36" s="111"/>
      <c r="AS36" s="111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13"/>
      <c r="BT36" s="114"/>
      <c r="BU36" s="115"/>
      <c r="BV36" s="116"/>
      <c r="BW36" s="115"/>
      <c r="BX36" s="117"/>
      <c r="BY36" s="115"/>
      <c r="BZ36" s="109"/>
      <c r="CA36" s="109"/>
      <c r="CB36" s="109"/>
      <c r="CC36" s="118"/>
      <c r="CE36" s="119"/>
    </row>
    <row r="37" spans="1:83" ht="15" customHeight="1" thickBot="1">
      <c r="A37" s="120"/>
      <c r="B37" s="121"/>
      <c r="C37" s="122"/>
      <c r="D37" s="123"/>
      <c r="E37" s="124"/>
      <c r="F37" s="125"/>
      <c r="G37" s="124"/>
      <c r="H37" s="124"/>
      <c r="I37" s="125"/>
      <c r="J37" s="124"/>
      <c r="K37" s="124"/>
      <c r="L37" s="126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09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8"/>
      <c r="AN37" s="127"/>
      <c r="AO37" s="128"/>
      <c r="AP37" s="127"/>
      <c r="AQ37" s="128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127"/>
      <c r="BR37" s="127"/>
      <c r="BS37" s="113"/>
      <c r="BT37" s="129"/>
      <c r="BU37" s="130"/>
      <c r="BV37" s="128"/>
      <c r="BW37" s="130"/>
      <c r="BX37" s="131"/>
      <c r="BY37" s="130"/>
      <c r="BZ37" s="109"/>
      <c r="CA37" s="127"/>
      <c r="CB37" s="127"/>
      <c r="CC37" s="132"/>
      <c r="CE37" s="119"/>
    </row>
    <row r="38" spans="1:83" ht="28.5" customHeight="1" thickBot="1">
      <c r="A38" s="133"/>
      <c r="B38" s="134"/>
      <c r="C38" s="135">
        <f>SUM(C4:C37)</f>
        <v>19</v>
      </c>
      <c r="D38" s="136"/>
      <c r="E38" s="137">
        <f>SUM(E4:E37)</f>
        <v>30454.340000000007</v>
      </c>
      <c r="F38" s="138">
        <f>SUM(F4:F37)</f>
        <v>54</v>
      </c>
      <c r="G38" s="136"/>
      <c r="H38" s="137">
        <f>SUM(H4:H37)</f>
        <v>86554.440000000017</v>
      </c>
      <c r="I38" s="138">
        <f>SUM(I4:I37)</f>
        <v>32</v>
      </c>
      <c r="J38" s="136"/>
      <c r="K38" s="137">
        <f t="shared" ref="K38:BQ38" si="58">SUM(K4:K37)</f>
        <v>51291.520000000004</v>
      </c>
      <c r="L38" s="138">
        <f t="shared" si="58"/>
        <v>105</v>
      </c>
      <c r="M38" s="139">
        <f t="shared" si="58"/>
        <v>168300.30000000002</v>
      </c>
      <c r="N38" s="139">
        <f t="shared" si="58"/>
        <v>0</v>
      </c>
      <c r="O38" s="139">
        <f t="shared" si="58"/>
        <v>50490.090000000011</v>
      </c>
      <c r="P38" s="139">
        <f t="shared" si="58"/>
        <v>13153.943447272728</v>
      </c>
      <c r="Q38" s="139">
        <f t="shared" si="58"/>
        <v>0</v>
      </c>
      <c r="R38" s="139">
        <f t="shared" si="58"/>
        <v>0</v>
      </c>
      <c r="S38" s="139">
        <f t="shared" si="58"/>
        <v>17151.341170148757</v>
      </c>
      <c r="T38" s="139">
        <f t="shared" si="58"/>
        <v>4336.6591587878784</v>
      </c>
      <c r="U38" s="139">
        <f t="shared" si="58"/>
        <v>253432.33377620939</v>
      </c>
      <c r="V38" s="139">
        <f t="shared" si="58"/>
        <v>11854.499999999993</v>
      </c>
      <c r="W38" s="139">
        <f t="shared" si="58"/>
        <v>24651.782999999985</v>
      </c>
      <c r="X38" s="139">
        <f t="shared" si="58"/>
        <v>6462.9820000000045</v>
      </c>
      <c r="Y38" s="139">
        <f t="shared" si="58"/>
        <v>9563.399999999996</v>
      </c>
      <c r="Z38" s="139">
        <f t="shared" si="58"/>
        <v>1788.1499999999996</v>
      </c>
      <c r="AA38" s="139">
        <f t="shared" si="58"/>
        <v>0</v>
      </c>
      <c r="AB38" s="139">
        <f t="shared" si="58"/>
        <v>0</v>
      </c>
      <c r="AC38" s="139">
        <f t="shared" si="58"/>
        <v>0</v>
      </c>
      <c r="AD38" s="139">
        <f t="shared" si="58"/>
        <v>0</v>
      </c>
      <c r="AE38" s="139">
        <f t="shared" si="58"/>
        <v>54320.815000000031</v>
      </c>
      <c r="AF38" s="139">
        <f t="shared" si="58"/>
        <v>6549.2962130341666</v>
      </c>
      <c r="AG38" s="139">
        <f t="shared" si="58"/>
        <v>0</v>
      </c>
      <c r="AH38" s="139">
        <f t="shared" si="58"/>
        <v>6145.9205578833362</v>
      </c>
      <c r="AI38" s="139">
        <f t="shared" si="58"/>
        <v>0</v>
      </c>
      <c r="AJ38" s="139">
        <f t="shared" si="58"/>
        <v>12695.216770917503</v>
      </c>
      <c r="AK38" s="139">
        <f t="shared" si="58"/>
        <v>50686.466755241847</v>
      </c>
      <c r="AL38" s="139">
        <f t="shared" si="58"/>
        <v>3801.4850066431386</v>
      </c>
      <c r="AM38" s="139">
        <f t="shared" si="58"/>
        <v>2534.3233377620936</v>
      </c>
      <c r="AN38" s="139">
        <f t="shared" si="58"/>
        <v>506.86466755241906</v>
      </c>
      <c r="AO38" s="139">
        <f t="shared" si="58"/>
        <v>6335.8083444052309</v>
      </c>
      <c r="AP38" s="139">
        <f t="shared" si="58"/>
        <v>20274.586702096749</v>
      </c>
      <c r="AQ38" s="139">
        <f t="shared" si="58"/>
        <v>7602.9700132862772</v>
      </c>
      <c r="AR38" s="139">
        <f t="shared" si="58"/>
        <v>1520.5940026572555</v>
      </c>
      <c r="AS38" s="139">
        <f t="shared" si="58"/>
        <v>93263.098829645067</v>
      </c>
      <c r="AT38" s="139">
        <f t="shared" si="58"/>
        <v>21119.361148017448</v>
      </c>
      <c r="AU38" s="139">
        <f t="shared" si="58"/>
        <v>7771.9249024704259</v>
      </c>
      <c r="AV38" s="139">
        <f t="shared" si="58"/>
        <v>28891.286050487863</v>
      </c>
      <c r="AW38" s="139">
        <f t="shared" si="58"/>
        <v>328.52339563582683</v>
      </c>
      <c r="AX38" s="139">
        <f t="shared" si="58"/>
        <v>120.89660959398432</v>
      </c>
      <c r="AY38" s="139">
        <f t="shared" si="58"/>
        <v>449.42000522981107</v>
      </c>
      <c r="AZ38" s="139">
        <f t="shared" si="58"/>
        <v>1271.8059728372077</v>
      </c>
      <c r="BA38" s="139">
        <f t="shared" si="58"/>
        <v>101.74447782697668</v>
      </c>
      <c r="BB38" s="139">
        <f t="shared" si="58"/>
        <v>50.872238913488339</v>
      </c>
      <c r="BC38" s="139">
        <f t="shared" si="58"/>
        <v>887.01316821673299</v>
      </c>
      <c r="BD38" s="139">
        <f t="shared" si="58"/>
        <v>326.42084590375782</v>
      </c>
      <c r="BE38" s="139">
        <f t="shared" si="58"/>
        <v>10897.590352377005</v>
      </c>
      <c r="BF38" s="139">
        <f t="shared" si="58"/>
        <v>422.38722296034894</v>
      </c>
      <c r="BG38" s="139">
        <f t="shared" si="58"/>
        <v>13957.834279035511</v>
      </c>
      <c r="BH38" s="139">
        <f t="shared" si="58"/>
        <v>28159.148197356608</v>
      </c>
      <c r="BI38" s="139">
        <f t="shared" si="58"/>
        <v>3519.893524669576</v>
      </c>
      <c r="BJ38" s="139">
        <f t="shared" si="58"/>
        <v>2136.5753694744317</v>
      </c>
      <c r="BK38" s="139">
        <f t="shared" si="58"/>
        <v>844.77444592069787</v>
      </c>
      <c r="BL38" s="139">
        <f t="shared" si="58"/>
        <v>0</v>
      </c>
      <c r="BM38" s="139">
        <f t="shared" si="58"/>
        <v>12755.02408577104</v>
      </c>
      <c r="BN38" s="139">
        <f t="shared" si="58"/>
        <v>47415.415623192363</v>
      </c>
      <c r="BO38" s="139">
        <f t="shared" si="58"/>
        <v>183977.05478759058</v>
      </c>
      <c r="BP38" s="139">
        <f t="shared" si="58"/>
        <v>183977.05478759058</v>
      </c>
      <c r="BQ38" s="139">
        <f t="shared" si="58"/>
        <v>504425.42033471749</v>
      </c>
      <c r="BR38" s="139">
        <f>SUM(BR4:BR37)</f>
        <v>11938.98305096156</v>
      </c>
      <c r="BS38" s="140"/>
      <c r="BT38" s="140"/>
      <c r="BU38" s="141"/>
      <c r="BV38" s="139">
        <f>SUM(BV4:BV37)</f>
        <v>21837.924687905135</v>
      </c>
      <c r="BW38" s="137"/>
      <c r="BX38" s="139">
        <f>SUM(BX4:BX37)</f>
        <v>17203.651297625835</v>
      </c>
      <c r="BY38" s="142"/>
      <c r="BZ38" s="139">
        <f>SUM(BZ4:BZ37)</f>
        <v>3727.4577811522659</v>
      </c>
      <c r="CA38" s="139">
        <f>SUM(CA4:CA37)</f>
        <v>14321.606101831785</v>
      </c>
      <c r="CB38" s="139">
        <f>SUM(CB4:CB37)</f>
        <v>69029.622919476576</v>
      </c>
      <c r="CC38" s="139">
        <f>SUM(CC4:CC37)</f>
        <v>573455.04325419385</v>
      </c>
      <c r="CD38" s="52"/>
      <c r="CE38" s="143"/>
    </row>
    <row r="39" spans="1:83" ht="12.75" customHeight="1" thickBot="1">
      <c r="A39" s="144"/>
      <c r="B39" s="145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7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BQ39" s="171"/>
      <c r="BR39" s="171"/>
      <c r="CC39" s="171"/>
      <c r="CD39" s="146"/>
    </row>
    <row r="40" spans="1:83" ht="12.75" customHeight="1" thickBot="1">
      <c r="A40" s="148" t="s">
        <v>41</v>
      </c>
      <c r="B40" s="149"/>
      <c r="C40" s="149"/>
      <c r="D40" s="150"/>
      <c r="E40" s="150"/>
      <c r="F40" s="151"/>
      <c r="G40" s="150"/>
      <c r="H40" s="150"/>
      <c r="I40" s="151"/>
      <c r="J40" s="150"/>
      <c r="K40" s="150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51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75">
        <f>BQ38*12</f>
        <v>6053105.0440166099</v>
      </c>
      <c r="BR40" s="174">
        <f>BR38*12</f>
        <v>143267.79661153874</v>
      </c>
      <c r="BS40" s="152"/>
      <c r="BT40" s="152"/>
      <c r="BU40" s="149"/>
      <c r="BV40" s="149"/>
      <c r="BW40" s="149"/>
      <c r="BX40" s="149"/>
      <c r="BY40" s="149"/>
      <c r="BZ40" s="153"/>
      <c r="CA40" s="153"/>
      <c r="CB40" s="149"/>
      <c r="CC40" s="173">
        <f>CC38*12</f>
        <v>6881460.5190503262</v>
      </c>
    </row>
    <row r="41" spans="1:83" ht="12.75" customHeight="1">
      <c r="A41" s="144"/>
      <c r="B41" s="155"/>
      <c r="C41" s="156"/>
      <c r="D41" s="157"/>
      <c r="E41" s="157"/>
      <c r="F41" s="51"/>
      <c r="G41" s="157"/>
      <c r="H41" s="157"/>
      <c r="I41" s="157"/>
      <c r="J41" s="157"/>
      <c r="K41" s="157"/>
      <c r="AI41" s="146"/>
      <c r="BR41" s="172"/>
      <c r="BZ41" s="158"/>
      <c r="CA41" s="158"/>
      <c r="CC41" s="172"/>
    </row>
    <row r="42" spans="1:83" ht="16.5" customHeight="1">
      <c r="A42" s="144"/>
      <c r="C42" s="51"/>
      <c r="D42" s="157"/>
      <c r="E42" s="157"/>
      <c r="F42" s="51"/>
      <c r="G42" s="157"/>
      <c r="H42" s="157"/>
      <c r="I42" s="157"/>
      <c r="J42" s="157"/>
      <c r="K42" s="157"/>
      <c r="CC42" s="159"/>
    </row>
    <row r="43" spans="1:83" ht="12.75" customHeight="1">
      <c r="A43" s="144"/>
      <c r="B43" s="155"/>
      <c r="S43" s="119"/>
      <c r="T43" s="119"/>
    </row>
    <row r="44" spans="1:83" ht="15" customHeight="1">
      <c r="A44" s="144"/>
      <c r="B44" s="155"/>
    </row>
    <row r="45" spans="1:83" ht="10.5" customHeight="1">
      <c r="A45" s="144"/>
    </row>
    <row r="46" spans="1:83" ht="12.75" customHeight="1">
      <c r="B46" s="155"/>
    </row>
    <row r="49" spans="2:78" ht="12.75" customHeight="1">
      <c r="BY49" s="160"/>
      <c r="BZ49" s="161"/>
    </row>
    <row r="53" spans="2:78" ht="12.75" customHeight="1">
      <c r="B53" s="183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4"/>
      <c r="BP53" s="184"/>
      <c r="BQ53" s="184"/>
    </row>
  </sheetData>
  <sheetProtection algorithmName="SHA-512" hashValue="pNsAxsT44LCbVfPE/9O8VzZYNq8jL1shDmM9ThiU+YqZcCTPmTfLv4A53Fr3ztTz8smihsIQrGAt/mF7qXLU0A==" saltValue="s51H+kuvh8apey4QgLeYlw==" spinCount="100000" sheet="1" objects="1" scenarios="1"/>
  <mergeCells count="1">
    <mergeCell ref="B53:BQ53"/>
  </mergeCells>
  <dataValidations count="2">
    <dataValidation type="list" allowBlank="1" showInputMessage="1" showErrorMessage="1" sqref="A4:A35">
      <formula1>convenções</formula1>
    </dataValidation>
    <dataValidation type="list" allowBlank="1" showInputMessage="1" showErrorMessage="1" sqref="B4:B37">
      <formula1>cidades</formula1>
    </dataValidation>
  </dataValidations>
  <pageMargins left="0.23622047244094491" right="0.23622047244094491" top="0.19685039370078741" bottom="0.15748031496062992" header="0.11811023622047245" footer="0.11811023622047245"/>
  <pageSetup paperSize="9" scale="60" firstPageNumber="38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R25"/>
  <sheetViews>
    <sheetView showGridLines="0" tabSelected="1" view="pageBreakPreview" topLeftCell="L1" zoomScaleNormal="90" zoomScaleSheetLayoutView="100" workbookViewId="0">
      <selection activeCell="D5" sqref="D5"/>
    </sheetView>
  </sheetViews>
  <sheetFormatPr defaultRowHeight="15"/>
  <cols>
    <col min="1" max="1" width="7.28515625" customWidth="1"/>
    <col min="2" max="2" width="21.140625" customWidth="1"/>
    <col min="3" max="3" width="19.28515625" customWidth="1"/>
    <col min="4" max="4" width="20.28515625" customWidth="1"/>
    <col min="5" max="5" width="17.28515625" customWidth="1"/>
    <col min="6" max="6" width="17.140625" customWidth="1"/>
    <col min="7" max="7" width="17" customWidth="1"/>
    <col min="8" max="8" width="16.7109375" customWidth="1"/>
    <col min="9" max="9" width="15.28515625" customWidth="1"/>
    <col min="10" max="10" width="15.5703125" customWidth="1"/>
    <col min="11" max="11" width="14.28515625" customWidth="1"/>
    <col min="12" max="12" width="17" customWidth="1"/>
    <col min="13" max="13" width="18.28515625" customWidth="1"/>
    <col min="14" max="14" width="17.140625" customWidth="1"/>
    <col min="15" max="15" width="18.42578125" customWidth="1"/>
    <col min="16" max="16" width="24.7109375" customWidth="1"/>
    <col min="17" max="17" width="20.42578125" customWidth="1"/>
    <col min="18" max="18" width="20.28515625" customWidth="1"/>
  </cols>
  <sheetData>
    <row r="2" spans="1:18" ht="15.75">
      <c r="A2" s="191" t="s">
        <v>111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</row>
    <row r="3" spans="1:18" ht="78.75">
      <c r="A3" s="8" t="s">
        <v>80</v>
      </c>
      <c r="B3" s="8" t="s">
        <v>73</v>
      </c>
      <c r="C3" s="9" t="s">
        <v>71</v>
      </c>
      <c r="D3" s="9" t="s">
        <v>96</v>
      </c>
      <c r="E3" s="9" t="s">
        <v>74</v>
      </c>
      <c r="F3" s="9" t="s">
        <v>75</v>
      </c>
      <c r="G3" s="9" t="s">
        <v>85</v>
      </c>
      <c r="H3" s="9" t="s">
        <v>86</v>
      </c>
      <c r="I3" s="9" t="s">
        <v>82</v>
      </c>
      <c r="J3" s="9" t="s">
        <v>76</v>
      </c>
      <c r="K3" s="9" t="s">
        <v>83</v>
      </c>
      <c r="L3" s="9" t="s">
        <v>77</v>
      </c>
      <c r="M3" s="9" t="s">
        <v>87</v>
      </c>
      <c r="N3" s="9" t="s">
        <v>88</v>
      </c>
      <c r="O3" s="9" t="s">
        <v>89</v>
      </c>
      <c r="P3" s="9" t="s">
        <v>90</v>
      </c>
      <c r="Q3" s="9" t="s">
        <v>72</v>
      </c>
      <c r="R3" s="1"/>
    </row>
    <row r="4" spans="1:18" ht="15.75">
      <c r="A4" s="46">
        <v>1</v>
      </c>
      <c r="B4" s="10" t="s">
        <v>97</v>
      </c>
      <c r="C4" s="11">
        <v>105</v>
      </c>
      <c r="D4" s="12">
        <v>6053105.0440166099</v>
      </c>
      <c r="E4" s="17">
        <f>D4*6%</f>
        <v>363186.30264099658</v>
      </c>
      <c r="F4" s="17">
        <f>6.79%*(D4+E4)</f>
        <v>435666.1824380515</v>
      </c>
      <c r="G4" s="13">
        <v>64249.914122368908</v>
      </c>
      <c r="H4" s="13">
        <f>E4+F4+G4</f>
        <v>863102.39920141699</v>
      </c>
      <c r="I4" s="14">
        <f>E4/H4</f>
        <v>0.42079167312827964</v>
      </c>
      <c r="J4" s="170">
        <f>I4*P4</f>
        <v>143267.79661153871</v>
      </c>
      <c r="K4" s="15">
        <f>F4/H4</f>
        <v>0.50476766469557999</v>
      </c>
      <c r="L4" s="17">
        <f>K4*P4</f>
        <v>171859.27322198145</v>
      </c>
      <c r="M4" s="14">
        <f>G4/H4</f>
        <v>7.4440662176140343E-2</v>
      </c>
      <c r="N4" s="20">
        <f>M4*P4</f>
        <v>25344.963622957181</v>
      </c>
      <c r="O4" s="13">
        <v>487883.44157724176</v>
      </c>
      <c r="P4" s="12">
        <f>Q4-D4-O4</f>
        <v>340472.03345647734</v>
      </c>
      <c r="Q4" s="169">
        <f>Q5</f>
        <v>6881460.519050329</v>
      </c>
      <c r="R4" s="3"/>
    </row>
    <row r="5" spans="1:18" s="6" customFormat="1" ht="15.75">
      <c r="A5" s="192" t="s">
        <v>70</v>
      </c>
      <c r="B5" s="192"/>
      <c r="C5" s="16"/>
      <c r="D5" s="17">
        <f>D4</f>
        <v>6053105.0440166099</v>
      </c>
      <c r="E5" s="17">
        <f>D5*6%</f>
        <v>363186.30264099658</v>
      </c>
      <c r="F5" s="17">
        <f>6.79%*(D5+E5)</f>
        <v>435666.1824380515</v>
      </c>
      <c r="G5" s="17">
        <f>G4</f>
        <v>64249.914122368908</v>
      </c>
      <c r="H5" s="17">
        <f>E5+F5+G5</f>
        <v>863102.39920141699</v>
      </c>
      <c r="I5" s="18">
        <f>E5/H5</f>
        <v>0.42079167312827964</v>
      </c>
      <c r="J5" s="170">
        <f>I5*P5</f>
        <v>143267.79661153871</v>
      </c>
      <c r="K5" s="18">
        <f>F5/H5</f>
        <v>0.50476766469557999</v>
      </c>
      <c r="L5" s="17">
        <f>K5*P5</f>
        <v>171859.27322198145</v>
      </c>
      <c r="M5" s="19">
        <f t="shared" ref="M5" si="0">G5/H5</f>
        <v>7.4440662176140343E-2</v>
      </c>
      <c r="N5" s="20">
        <f>M5*P5</f>
        <v>25344.963622957181</v>
      </c>
      <c r="O5" s="17">
        <f>O4</f>
        <v>487883.44157724176</v>
      </c>
      <c r="P5" s="17">
        <f>Q5-D5-O5</f>
        <v>340472.03345647734</v>
      </c>
      <c r="Q5" s="21">
        <f>IF(Q9&gt;7404090.88,"VALOR ACIMA DO PREÇO MÁXIMO",IF(Q9&lt;=6540988.48,"VALOR INFERIOR AO CUSTO FIXO",Q9))</f>
        <v>6881460.519050329</v>
      </c>
      <c r="R5" s="3"/>
    </row>
    <row r="6" spans="1:18" ht="15.75">
      <c r="A6" s="22"/>
      <c r="B6" s="22"/>
      <c r="C6" s="22"/>
      <c r="D6" s="22"/>
      <c r="E6" s="22"/>
      <c r="F6" s="22"/>
      <c r="G6" s="22"/>
      <c r="H6" s="22"/>
      <c r="I6" s="22"/>
      <c r="J6" s="23"/>
      <c r="K6" s="23"/>
      <c r="L6" s="24"/>
      <c r="M6" s="24"/>
      <c r="N6" s="24"/>
      <c r="O6" s="24"/>
      <c r="P6" s="24"/>
      <c r="Q6" s="22"/>
    </row>
    <row r="7" spans="1:18" ht="15.75">
      <c r="A7" s="193" t="s">
        <v>93</v>
      </c>
      <c r="B7" s="193"/>
      <c r="C7" s="193"/>
      <c r="D7" s="193"/>
      <c r="E7" s="193"/>
      <c r="F7" s="193"/>
      <c r="G7" s="25"/>
      <c r="H7" s="22"/>
      <c r="I7" s="22"/>
      <c r="J7" s="22"/>
      <c r="K7" s="22"/>
      <c r="L7" s="22"/>
      <c r="M7" s="22"/>
      <c r="N7" s="194"/>
      <c r="O7" s="194"/>
      <c r="P7" s="47"/>
      <c r="Q7" s="22"/>
    </row>
    <row r="8" spans="1:18" ht="31.5">
      <c r="A8" s="181" t="s">
        <v>80</v>
      </c>
      <c r="B8" s="181" t="s">
        <v>81</v>
      </c>
      <c r="C8" s="178" t="s">
        <v>68</v>
      </c>
      <c r="D8" s="178" t="s">
        <v>78</v>
      </c>
      <c r="E8" s="178" t="s">
        <v>69</v>
      </c>
      <c r="F8" s="178" t="s">
        <v>79</v>
      </c>
      <c r="G8" s="27"/>
      <c r="H8" s="22"/>
      <c r="I8" s="22"/>
      <c r="J8" s="22"/>
      <c r="K8" s="22"/>
      <c r="L8" s="22"/>
      <c r="M8" s="22"/>
      <c r="N8" s="28"/>
      <c r="O8" s="29"/>
      <c r="P8" s="27"/>
      <c r="Q8" s="26" t="s">
        <v>92</v>
      </c>
    </row>
    <row r="9" spans="1:18" ht="21" customHeight="1">
      <c r="A9" s="179">
        <v>1</v>
      </c>
      <c r="B9" s="180" t="s">
        <v>109</v>
      </c>
      <c r="C9" s="176">
        <f>(J5)/D5</f>
        <v>2.3668480155181918E-2</v>
      </c>
      <c r="D9" s="177">
        <f>D4*C9/C4/12</f>
        <v>113.70460048534818</v>
      </c>
      <c r="E9" s="182">
        <f>L5/(D5+J5)</f>
        <v>2.7735463575584235E-2</v>
      </c>
      <c r="F9" s="177">
        <f>(D4+J4)*E9/C4/12</f>
        <v>136.39624858887416</v>
      </c>
      <c r="G9" s="31"/>
      <c r="H9" s="22"/>
      <c r="I9" s="22"/>
      <c r="J9" s="22"/>
      <c r="K9" s="22"/>
      <c r="L9" s="22"/>
      <c r="M9" s="22"/>
      <c r="N9" s="28"/>
      <c r="O9" s="29"/>
      <c r="P9" s="31"/>
      <c r="Q9" s="30">
        <v>6881460.519050329</v>
      </c>
    </row>
    <row r="10" spans="1:18" ht="15.7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4"/>
      <c r="Q10" s="22"/>
    </row>
    <row r="11" spans="1:18" ht="15.75">
      <c r="A11" s="22"/>
      <c r="B11" s="22"/>
      <c r="C11" s="22"/>
      <c r="D11" s="22"/>
      <c r="E11" s="22"/>
      <c r="F11" s="22"/>
      <c r="G11" s="33"/>
      <c r="H11" s="34"/>
      <c r="I11" s="22"/>
      <c r="J11" s="22"/>
      <c r="K11" s="22"/>
      <c r="L11" s="22"/>
      <c r="M11" s="22"/>
      <c r="N11" s="22"/>
      <c r="O11" s="22"/>
      <c r="P11" s="22"/>
      <c r="Q11" s="22"/>
    </row>
    <row r="12" spans="1:18" ht="15.75">
      <c r="A12" s="22"/>
      <c r="B12" s="22"/>
      <c r="C12" s="22"/>
      <c r="D12" s="22"/>
      <c r="E12" s="22"/>
      <c r="F12" s="22"/>
      <c r="G12" s="33"/>
      <c r="H12" s="34"/>
      <c r="I12" s="22"/>
      <c r="J12" s="22"/>
      <c r="K12" s="22"/>
      <c r="L12" s="22"/>
      <c r="M12" s="35"/>
      <c r="N12" s="22"/>
      <c r="O12" s="36"/>
      <c r="P12" s="36"/>
      <c r="Q12" s="22"/>
    </row>
    <row r="13" spans="1:18" ht="15.7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4"/>
      <c r="N13" s="22"/>
      <c r="O13" s="23"/>
      <c r="P13" s="32"/>
      <c r="Q13" s="22"/>
    </row>
    <row r="14" spans="1:18" ht="15.75">
      <c r="A14" s="22"/>
      <c r="B14" s="22"/>
      <c r="C14" s="37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36"/>
      <c r="P14" s="32"/>
      <c r="Q14" s="22"/>
    </row>
    <row r="15" spans="1:18" ht="15.7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32"/>
      <c r="P15" s="24"/>
      <c r="Q15" s="22"/>
    </row>
    <row r="16" spans="1:18" ht="15.7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185"/>
      <c r="L16" s="185"/>
      <c r="M16" s="32"/>
      <c r="N16" s="32"/>
      <c r="O16" s="32"/>
      <c r="P16" s="22"/>
      <c r="Q16" s="22"/>
    </row>
    <row r="17" spans="1:18" ht="15.7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36"/>
      <c r="L17" s="32"/>
      <c r="M17" s="32"/>
      <c r="N17" s="32"/>
      <c r="O17" s="32"/>
      <c r="P17" s="22"/>
      <c r="Q17" s="22"/>
    </row>
    <row r="18" spans="1:18" ht="27.75" customHeight="1">
      <c r="A18" s="186" t="s">
        <v>110</v>
      </c>
      <c r="B18" s="187"/>
      <c r="C18" s="187"/>
      <c r="D18" s="188"/>
      <c r="E18" s="22"/>
      <c r="F18" s="22"/>
      <c r="G18" s="22"/>
      <c r="H18" s="22"/>
      <c r="I18" s="22"/>
      <c r="J18" s="22"/>
      <c r="K18" s="32"/>
      <c r="L18" s="32"/>
      <c r="M18" s="32"/>
      <c r="N18" s="32"/>
      <c r="O18" s="22"/>
      <c r="P18" s="32"/>
      <c r="Q18" s="32"/>
      <c r="R18" s="4"/>
    </row>
    <row r="19" spans="1:18" ht="63">
      <c r="A19" s="38" t="s">
        <v>80</v>
      </c>
      <c r="B19" s="38" t="s">
        <v>81</v>
      </c>
      <c r="C19" s="38" t="s">
        <v>84</v>
      </c>
      <c r="D19" s="38" t="s">
        <v>112</v>
      </c>
      <c r="E19" s="22"/>
      <c r="F19" s="22"/>
      <c r="G19" s="22"/>
      <c r="H19" s="22"/>
      <c r="I19" s="22"/>
      <c r="J19" s="22"/>
      <c r="K19" s="32"/>
      <c r="L19" s="32"/>
      <c r="M19" s="32"/>
      <c r="N19" s="32"/>
      <c r="O19" s="22"/>
      <c r="P19" s="22"/>
      <c r="Q19" s="22"/>
    </row>
    <row r="20" spans="1:18" ht="15.75">
      <c r="A20" s="39">
        <v>1</v>
      </c>
      <c r="B20" s="40" t="s">
        <v>109</v>
      </c>
      <c r="C20" s="41">
        <f>'Resumo Geral'!CC40</f>
        <v>6881460.5190503262</v>
      </c>
      <c r="D20" s="41">
        <f>Q4-C20</f>
        <v>0</v>
      </c>
      <c r="E20" s="42"/>
      <c r="F20" s="43"/>
      <c r="G20" s="36"/>
      <c r="H20" s="32"/>
      <c r="I20" s="22"/>
      <c r="J20" s="22"/>
      <c r="K20" s="22"/>
      <c r="L20" s="22"/>
      <c r="M20" s="22"/>
      <c r="N20" s="22"/>
      <c r="O20" s="22"/>
      <c r="P20" s="22"/>
      <c r="Q20" s="22"/>
    </row>
    <row r="21" spans="1:18" ht="15.75">
      <c r="A21" s="189" t="s">
        <v>91</v>
      </c>
      <c r="B21" s="190"/>
      <c r="C21" s="44">
        <f>C20</f>
        <v>6881460.5190503262</v>
      </c>
      <c r="D21" s="45">
        <f>Q5-C21</f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4"/>
      <c r="Q21" s="22"/>
    </row>
    <row r="22" spans="1:18">
      <c r="L22" s="7"/>
      <c r="M22" s="7"/>
      <c r="N22" s="7"/>
      <c r="O22" s="5"/>
      <c r="P22" s="2"/>
    </row>
    <row r="23" spans="1:18">
      <c r="L23" s="2"/>
      <c r="M23" s="2"/>
      <c r="N23" s="2"/>
    </row>
    <row r="24" spans="1:18">
      <c r="L24" s="2"/>
      <c r="M24" s="2"/>
      <c r="N24" s="2"/>
    </row>
    <row r="25" spans="1:18">
      <c r="E25" s="4"/>
      <c r="L25" s="2"/>
      <c r="M25" s="2"/>
      <c r="N25" s="2"/>
    </row>
  </sheetData>
  <sheetProtection algorithmName="SHA-512" hashValue="SZ6hfTAHmjpn8Av8/rBktWYNpwUlDyLU4x+hc7ERRjFlqzjLat9l9VP9UoMEHiDZGPrK2Nih4t6Xi4saP2K/Vg==" saltValue="AeM4RkDT6c6TniwqnX/Uzw==" spinCount="100000" sheet="1" objects="1" scenarios="1"/>
  <protectedRanges>
    <protectedRange sqref="Q9" name="Intervalo1"/>
  </protectedRanges>
  <mergeCells count="7">
    <mergeCell ref="K16:L16"/>
    <mergeCell ref="A18:D18"/>
    <mergeCell ref="A21:B21"/>
    <mergeCell ref="A2:Q2"/>
    <mergeCell ref="A5:B5"/>
    <mergeCell ref="A7:F7"/>
    <mergeCell ref="N7:O7"/>
  </mergeCells>
  <pageMargins left="0.51181102362204722" right="0.51181102362204722" top="0.78740157480314965" bottom="0.78740157480314965" header="0.31496062992125984" footer="0.31496062992125984"/>
  <pageSetup paperSize="9" scale="7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showGridLines="0" workbookViewId="0">
      <selection activeCell="B13" sqref="B13:K18"/>
    </sheetView>
  </sheetViews>
  <sheetFormatPr defaultRowHeight="15"/>
  <sheetData>
    <row r="2" spans="2:11">
      <c r="B2" s="195" t="s">
        <v>94</v>
      </c>
      <c r="C2" s="195"/>
      <c r="D2" s="195"/>
      <c r="E2" s="195"/>
      <c r="F2" s="195"/>
      <c r="G2" s="195"/>
      <c r="H2" s="195"/>
      <c r="I2" s="195"/>
      <c r="J2" s="195"/>
      <c r="K2" s="195"/>
    </row>
    <row r="4" spans="2:11">
      <c r="B4" s="203" t="s">
        <v>114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2:11">
      <c r="B5" s="206"/>
      <c r="C5" s="207"/>
      <c r="D5" s="207"/>
      <c r="E5" s="207"/>
      <c r="F5" s="207"/>
      <c r="G5" s="207"/>
      <c r="H5" s="207"/>
      <c r="I5" s="207"/>
      <c r="J5" s="207"/>
      <c r="K5" s="208"/>
    </row>
    <row r="6" spans="2:11">
      <c r="B6" s="206"/>
      <c r="C6" s="207"/>
      <c r="D6" s="207"/>
      <c r="E6" s="207"/>
      <c r="F6" s="207"/>
      <c r="G6" s="207"/>
      <c r="H6" s="207"/>
      <c r="I6" s="207"/>
      <c r="J6" s="207"/>
      <c r="K6" s="208"/>
    </row>
    <row r="7" spans="2:11" ht="30.75" customHeight="1">
      <c r="B7" s="206"/>
      <c r="C7" s="207"/>
      <c r="D7" s="207"/>
      <c r="E7" s="207"/>
      <c r="F7" s="207"/>
      <c r="G7" s="207"/>
      <c r="H7" s="207"/>
      <c r="I7" s="207"/>
      <c r="J7" s="207"/>
      <c r="K7" s="208"/>
    </row>
    <row r="8" spans="2:11" ht="35.25" customHeight="1">
      <c r="B8" s="209"/>
      <c r="C8" s="210"/>
      <c r="D8" s="210"/>
      <c r="E8" s="210"/>
      <c r="F8" s="210"/>
      <c r="G8" s="210"/>
      <c r="H8" s="210"/>
      <c r="I8" s="210"/>
      <c r="J8" s="210"/>
      <c r="K8" s="211"/>
    </row>
    <row r="9" spans="2:11" ht="15" customHeight="1">
      <c r="B9" s="197" t="s">
        <v>95</v>
      </c>
      <c r="C9" s="198"/>
      <c r="D9" s="198"/>
      <c r="E9" s="198"/>
      <c r="F9" s="198"/>
      <c r="G9" s="198"/>
      <c r="H9" s="198"/>
      <c r="I9" s="198"/>
      <c r="J9" s="198"/>
      <c r="K9" s="199"/>
    </row>
    <row r="10" spans="2:11">
      <c r="B10" s="200"/>
      <c r="C10" s="201"/>
      <c r="D10" s="201"/>
      <c r="E10" s="201"/>
      <c r="F10" s="201"/>
      <c r="G10" s="201"/>
      <c r="H10" s="201"/>
      <c r="I10" s="201"/>
      <c r="J10" s="201"/>
      <c r="K10" s="202"/>
    </row>
    <row r="11" spans="2:11">
      <c r="B11" s="200"/>
      <c r="C11" s="201"/>
      <c r="D11" s="201"/>
      <c r="E11" s="201"/>
      <c r="F11" s="201"/>
      <c r="G11" s="201"/>
      <c r="H11" s="201"/>
      <c r="I11" s="201"/>
      <c r="J11" s="201"/>
      <c r="K11" s="202"/>
    </row>
    <row r="12" spans="2:11">
      <c r="B12" s="200"/>
      <c r="C12" s="201"/>
      <c r="D12" s="201"/>
      <c r="E12" s="201"/>
      <c r="F12" s="201"/>
      <c r="G12" s="201"/>
      <c r="H12" s="201"/>
      <c r="I12" s="201"/>
      <c r="J12" s="201"/>
      <c r="K12" s="202"/>
    </row>
    <row r="13" spans="2:11">
      <c r="B13" s="196" t="s">
        <v>113</v>
      </c>
      <c r="C13" s="196"/>
      <c r="D13" s="196"/>
      <c r="E13" s="196"/>
      <c r="F13" s="196"/>
      <c r="G13" s="196"/>
      <c r="H13" s="196"/>
      <c r="I13" s="196"/>
      <c r="J13" s="196"/>
      <c r="K13" s="196"/>
    </row>
    <row r="14" spans="2:11">
      <c r="B14" s="196"/>
      <c r="C14" s="196"/>
      <c r="D14" s="196"/>
      <c r="E14" s="196"/>
      <c r="F14" s="196"/>
      <c r="G14" s="196"/>
      <c r="H14" s="196"/>
      <c r="I14" s="196"/>
      <c r="J14" s="196"/>
      <c r="K14" s="196"/>
    </row>
    <row r="15" spans="2:11">
      <c r="B15" s="196"/>
      <c r="C15" s="196"/>
      <c r="D15" s="196"/>
      <c r="E15" s="196"/>
      <c r="F15" s="196"/>
      <c r="G15" s="196"/>
      <c r="H15" s="196"/>
      <c r="I15" s="196"/>
      <c r="J15" s="196"/>
      <c r="K15" s="196"/>
    </row>
    <row r="16" spans="2:11">
      <c r="B16" s="196"/>
      <c r="C16" s="196"/>
      <c r="D16" s="196"/>
      <c r="E16" s="196"/>
      <c r="F16" s="196"/>
      <c r="G16" s="196"/>
      <c r="H16" s="196"/>
      <c r="I16" s="196"/>
      <c r="J16" s="196"/>
      <c r="K16" s="196"/>
    </row>
    <row r="17" spans="2:11">
      <c r="B17" s="196"/>
      <c r="C17" s="196"/>
      <c r="D17" s="196"/>
      <c r="E17" s="196"/>
      <c r="F17" s="196"/>
      <c r="G17" s="196"/>
      <c r="H17" s="196"/>
      <c r="I17" s="196"/>
      <c r="J17" s="196"/>
      <c r="K17" s="196"/>
    </row>
    <row r="18" spans="2:11">
      <c r="B18" s="196"/>
      <c r="C18" s="196"/>
      <c r="D18" s="196"/>
      <c r="E18" s="196"/>
      <c r="F18" s="196"/>
      <c r="G18" s="196"/>
      <c r="H18" s="196"/>
      <c r="I18" s="196"/>
      <c r="J18" s="196"/>
      <c r="K18" s="196"/>
    </row>
  </sheetData>
  <sheetProtection algorithmName="SHA-512" hashValue="NU4wW9jk0xBEucAEqfysC3Fg8622lSat1h4IfL0dXVtw8ZToAYgJ2lvnlz75HzywyDGmtHzA36ElQWy2Ht3h9w==" saltValue="VhSGHeda6KQBpFbhpi6arw==" spinCount="100000" sheet="1" objects="1" scenarios="1"/>
  <mergeCells count="4">
    <mergeCell ref="B2:K2"/>
    <mergeCell ref="B13:K18"/>
    <mergeCell ref="B9:K12"/>
    <mergeCell ref="B4:K8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15</vt:i4>
      </vt:variant>
    </vt:vector>
  </HeadingPairs>
  <TitlesOfParts>
    <vt:vector size="20" baseType="lpstr">
      <vt:lpstr>Resumo Geral imposto cl</vt:lpstr>
      <vt:lpstr>Resumo Geral imposto cd</vt:lpstr>
      <vt:lpstr>Resumo Geral</vt:lpstr>
      <vt:lpstr>PLANILHA DE LANCES</vt:lpstr>
      <vt:lpstr>INSTRUÇÃO</vt:lpstr>
      <vt:lpstr>'Resumo Geral'!Area_de_impressao</vt:lpstr>
      <vt:lpstr>'Resumo Geral imposto cd'!Area_de_impressao</vt:lpstr>
      <vt:lpstr>'Resumo Geral imposto cl'!Area_de_impressao</vt:lpstr>
      <vt:lpstr>'Resumo Geral'!RESUMO</vt:lpstr>
      <vt:lpstr>'Resumo Geral imposto cd'!RESUMO</vt:lpstr>
      <vt:lpstr>'Resumo Geral imposto cl'!RESUMO</vt:lpstr>
      <vt:lpstr>'Resumo Geral'!RESUMO_1</vt:lpstr>
      <vt:lpstr>'Resumo Geral imposto cd'!RESUMO_1</vt:lpstr>
      <vt:lpstr>'Resumo Geral imposto cl'!RESUMO_1</vt:lpstr>
      <vt:lpstr>'Resumo Geral'!teste</vt:lpstr>
      <vt:lpstr>'Resumo Geral imposto cd'!teste</vt:lpstr>
      <vt:lpstr>'Resumo Geral imposto cl'!teste</vt:lpstr>
      <vt:lpstr>'Resumo Geral'!Titulos_de_impressao</vt:lpstr>
      <vt:lpstr>'Resumo Geral imposto cd'!Titulos_de_impressao</vt:lpstr>
      <vt:lpstr>'Resumo Geral imposto cl'!Titulos_de_impressao</vt:lpstr>
    </vt:vector>
  </TitlesOfParts>
  <Company>Ministério Público do Estado de Minas Gerais - MPMG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 MG</dc:creator>
  <cp:lastModifiedBy>Patricia Castro</cp:lastModifiedBy>
  <cp:lastPrinted>2017-06-22T14:55:06Z</cp:lastPrinted>
  <dcterms:created xsi:type="dcterms:W3CDTF">2015-08-18T15:42:05Z</dcterms:created>
  <dcterms:modified xsi:type="dcterms:W3CDTF">2017-06-23T14:12:14Z</dcterms:modified>
</cp:coreProperties>
</file>